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W:\農政課員\管理担当\●中山間地域等直接支払制度\Ｒ07～Ｒ11（第６期対策）\R7年度\05協定認定\①地元への作成依頼\様式データ\"/>
    </mc:Choice>
  </mc:AlternateContent>
  <xr:revisionPtr revIDLastSave="0" documentId="13_ncr:1_{9A32F24B-B348-4D7C-87CB-6F35FD2A86DD}" xr6:coauthVersionLast="47" xr6:coauthVersionMax="47" xr10:uidLastSave="{00000000-0000-0000-0000-000000000000}"/>
  <bookViews>
    <workbookView xWindow="-120" yWindow="-120" windowWidth="20730" windowHeight="11160" xr2:uid="{82832A10-0D78-4995-8AE7-B26DE74BA518}"/>
  </bookViews>
  <sheets>
    <sheet name="はじめに" sheetId="2" r:id="rId1"/>
    <sheet name="別紙２①" sheetId="3" r:id="rId2"/>
    <sheet name="プルダウンリスト" sheetId="4" r:id="rId3"/>
    <sheet name="参４_申請" sheetId="5" r:id="rId4"/>
    <sheet name="参４_申請_事業計画" sheetId="6" r:id="rId5"/>
    <sheet name="別紙１①" sheetId="7" r:id="rId6"/>
    <sheet name="別紙１②" sheetId="8" r:id="rId7"/>
    <sheet name="別紙１③" sheetId="9" r:id="rId8"/>
    <sheet name="別紙１④" sheetId="10" r:id="rId9"/>
    <sheet name="別紙３" sheetId="11" r:id="rId10"/>
    <sheet name="別紙８" sheetId="12" r:id="rId11"/>
    <sheet name="別紙２②（ネットワーク化活動計画）" sheetId="13" r:id="rId12"/>
    <sheet name="別紙２③（ネットワーク化）" sheetId="14" r:id="rId13"/>
    <sheet name="別紙２④（統合）" sheetId="15" r:id="rId14"/>
    <sheet name="別紙２⑤（多様な組織等の参画）" sheetId="16" r:id="rId15"/>
    <sheet name="実施状況報告（様式2）" sheetId="17" r:id="rId16"/>
  </sheets>
  <externalReferences>
    <externalReference r:id="rId17"/>
  </externalReferences>
  <definedNames>
    <definedName name="_0109集落協定の概要等" localSheetId="15">#REF!</definedName>
    <definedName name="_0109集落協定の概要等">#REF!</definedName>
    <definedName name="_109集落協定の概要等" localSheetId="15">#REF!</definedName>
    <definedName name="_109集落協定の概要等">#REF!</definedName>
    <definedName name="_111集落協定参加者の内訳等" localSheetId="15">#REF!</definedName>
    <definedName name="_111集落協定参加者の内訳等">#REF!</definedName>
    <definedName name="_xlnm._FilterDatabase" localSheetId="15" hidden="1">'実施状況報告（様式2）'!$A$14:$AD$15</definedName>
    <definedName name="A.■か□" localSheetId="7">[1]【選択肢】!$A$3:$A$4</definedName>
    <definedName name="A.■か□" localSheetId="8">#REF!</definedName>
    <definedName name="A.■か□" localSheetId="1">#REF!</definedName>
    <definedName name="A.■か□" localSheetId="9">#REF!</definedName>
    <definedName name="A.■か□">#REF!</definedName>
    <definedName name="B.○か空白" localSheetId="3">[1]【選択肢】!$B$3:$B$4</definedName>
    <definedName name="B.○か空白" localSheetId="7">[1]【選択肢】!$B$3:$B$4</definedName>
    <definedName name="B.○か空白" localSheetId="8">[1]【選択肢】!$B$3:$B$4</definedName>
    <definedName name="B.○か空白" localSheetId="1">#REF!</definedName>
    <definedName name="B.○か空白" localSheetId="11">[1]【選択肢】!$B$3:$B$4</definedName>
    <definedName name="B.○か空白" localSheetId="12">[1]【選択肢】!$B$3:$B$4</definedName>
    <definedName name="B.○か空白" localSheetId="13">[1]【選択肢】!$B$3:$B$4</definedName>
    <definedName name="B.○か空白" localSheetId="14">[1]【選択肢】!$B$3:$B$4</definedName>
    <definedName name="B.○か空白" localSheetId="9">#REF!</definedName>
    <definedName name="B.○か空白">#REF!</definedName>
    <definedName name="Ｃ1.計画欄" localSheetId="7">[1]【選択肢】!$C$3:$C$4</definedName>
    <definedName name="Ｃ1.計画欄" localSheetId="8">#REF!</definedName>
    <definedName name="Ｃ1.計画欄" localSheetId="1">#REF!</definedName>
    <definedName name="Ｃ1.計画欄" localSheetId="9">#REF!</definedName>
    <definedName name="Ｃ1.計画欄">#REF!</definedName>
    <definedName name="Ｃ2.実施欄" localSheetId="7">[1]【選択肢】!$C$3:$C$5</definedName>
    <definedName name="Ｃ2.実施欄" localSheetId="8">#REF!</definedName>
    <definedName name="Ｃ2.実施欄" localSheetId="1">#REF!</definedName>
    <definedName name="Ｃ2.実施欄" localSheetId="9">#REF!</definedName>
    <definedName name="Ｃ2.実施欄">#REF!</definedName>
    <definedName name="D.農村環境保全活動のテーマ" localSheetId="3">[1]【選択肢】!$D$3:$D$7</definedName>
    <definedName name="D.農村環境保全活動のテーマ" localSheetId="7">[1]【選択肢】!$D$3:$D$7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#REF!</definedName>
    <definedName name="E.高度な保全活動" localSheetId="3">[1]【選択肢】!$E$3:$E$11</definedName>
    <definedName name="E.高度な保全活動" localSheetId="7">[1]【選択肢】!$E$3:$E$11</definedName>
    <definedName name="E.高度な保全活動" localSheetId="8">#REF!</definedName>
    <definedName name="E.高度な保全活動" localSheetId="1">#REF!</definedName>
    <definedName name="E.高度な保全活動" localSheetId="9">#REF!</definedName>
    <definedName name="E.高度な保全活動">#REF!</definedName>
    <definedName name="F.施設" localSheetId="3">[1]【選択肢】!$F$3:$F$5</definedName>
    <definedName name="F.施設" localSheetId="7">[1]【選択肢】!$F$3:$F$5</definedName>
    <definedName name="F.施設" localSheetId="8">#REF!</definedName>
    <definedName name="F.施設" localSheetId="1">#REF!</definedName>
    <definedName name="F.施設" localSheetId="9">#REF!</definedName>
    <definedName name="F.施設">#REF!</definedName>
    <definedName name="G.単位" localSheetId="3">[1]【選択肢】!$G$3:$G$4</definedName>
    <definedName name="G.単位" localSheetId="7">[1]【選択肢】!$G$3:$G$4</definedName>
    <definedName name="G.単位" localSheetId="8">#REF!</definedName>
    <definedName name="G.単位" localSheetId="1">#REF!</definedName>
    <definedName name="G.単位" localSheetId="9">#REF!</definedName>
    <definedName name="G.単位">#REF!</definedName>
    <definedName name="H1.構成員一覧の分類_農業者" localSheetId="7">[1]【選択肢】!$H$3:$H$6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#REF!</definedName>
    <definedName name="H2.構成員一覧の分類_農業者以外団体" localSheetId="7">[1]【選択肢】!$H$8:$H$15</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#REF!</definedName>
    <definedName name="Ｉ.金銭出納簿の区分" localSheetId="7">[1]【選択肢】!$I$3:$I$4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#REF!</definedName>
    <definedName name="Ｊ.金銭出納簿の収支の分類" localSheetId="7">[1]【選択肢】!$J$3:$J$10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#REF!</definedName>
    <definedName name="K.農村環境保全活動" localSheetId="3">[1]【選択肢】!$Q$44:$Q$56</definedName>
    <definedName name="K.農村環境保全活動" localSheetId="7">[1]【選択肢】!$Q$44:$Q$56</definedName>
    <definedName name="K.農村環境保全活動" localSheetId="8">#REF!</definedName>
    <definedName name="K.農村環境保全活動" localSheetId="1">#REF!</definedName>
    <definedName name="K.農村環境保全活動" localSheetId="9">#REF!</definedName>
    <definedName name="K.農村環境保全活動">#REF!</definedName>
    <definedName name="L.増進活動" localSheetId="3">[1]【選択肢】!$R$57:$R$64</definedName>
    <definedName name="L.増進活動" localSheetId="7">[1]【選択肢】!$R$57:$R$64</definedName>
    <definedName name="L.増進活動" localSheetId="8">#REF!</definedName>
    <definedName name="L.増進活動" localSheetId="1">#REF!</definedName>
    <definedName name="L.増進活動" localSheetId="9">#REF!</definedName>
    <definedName name="L.増進活動">#REF!</definedName>
    <definedName name="M.長寿命化" localSheetId="3">[1]【選択肢】!$S$66:$S$71</definedName>
    <definedName name="M.長寿命化" localSheetId="7">[1]【選択肢】!$S$66:$S$71</definedName>
    <definedName name="M.長寿命化" localSheetId="8">#REF!</definedName>
    <definedName name="M.長寿命化" localSheetId="1">#REF!</definedName>
    <definedName name="M.長寿命化" localSheetId="9">#REF!</definedName>
    <definedName name="M.長寿命化">#REF!</definedName>
    <definedName name="_xlnm.Print_Area" localSheetId="0">はじめに!$A$1:$G$67</definedName>
    <definedName name="_xlnm.Print_Area" localSheetId="3">参４_申請!$A$1:$F$29</definedName>
    <definedName name="_xlnm.Print_Area" localSheetId="4">参４_申請_事業計画!$A$1:$H$52</definedName>
    <definedName name="_xlnm.Print_Area" localSheetId="15">'実施状況報告（様式2）'!$A$2:$AD$15</definedName>
    <definedName name="_xlnm.Print_Area" localSheetId="5">別紙１①!$A$1:$T$69</definedName>
    <definedName name="_xlnm.Print_Area" localSheetId="7">別紙１③!$A$1:$O$63</definedName>
    <definedName name="_xlnm.Print_Area" localSheetId="8">別紙１④!$A$1:$X$287</definedName>
    <definedName name="_xlnm.Print_Area" localSheetId="1">別紙２①!$A$1:$S$140</definedName>
    <definedName name="_xlnm.Print_Area" localSheetId="11">'別紙２②（ネットワーク化活動計画）'!$A$1:$O$23</definedName>
    <definedName name="_xlnm.Print_Area" localSheetId="12">'別紙２③（ネットワーク化）'!$A$1:$O$71</definedName>
    <definedName name="_xlnm.Print_Area" localSheetId="13">'別紙２④（統合）'!$A$1:$O$58</definedName>
    <definedName name="_xlnm.Print_Area" localSheetId="14">'別紙２⑤（多様な組織等の参画）'!$A$1:$N$45</definedName>
    <definedName name="_xlnm.Print_Area" localSheetId="9">別紙３!$A$1:$AI$26</definedName>
    <definedName name="_xlnm.Print_Area" localSheetId="10">別紙８!$A$1:$J$46</definedName>
    <definedName name="_xlnm.Print_Titles" localSheetId="1">別紙２①!$12:$17</definedName>
    <definedName name="構成員">#REF!</definedName>
    <definedName name="構成員一覧">#REF!</definedName>
    <definedName name="採草放牧地">プルダウンリスト!$D$3:$D$10</definedName>
    <definedName name="草地">プルダウンリスト!$C$3:$C$10</definedName>
    <definedName name="地目" localSheetId="15">[1]プルダウンリスト!$A$2:$D$2</definedName>
    <definedName name="地目">プルダウンリスト!$A$2:$D$2</definedName>
    <definedName name="田">プルダウンリスト!$A$3:$A$10</definedName>
    <definedName name="都道府県名" localSheetId="15">#REF!</definedName>
    <definedName name="都道府県名">#REF!</definedName>
    <definedName name="畑">プルダウンリスト!$B$3:$B$10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47" i="7" l="1"/>
  <c r="OA15" i="17" l="1"/>
  <c r="NZ15" i="17"/>
  <c r="NY15" i="17"/>
  <c r="NX15" i="17"/>
  <c r="NW15" i="17"/>
  <c r="NV15" i="17"/>
  <c r="NU15" i="17"/>
  <c r="NT15" i="17"/>
  <c r="NS15" i="17"/>
  <c r="NR15" i="17"/>
  <c r="NQ15" i="17"/>
  <c r="NP15" i="17"/>
  <c r="NO15" i="17"/>
  <c r="NN15" i="17"/>
  <c r="NM15" i="17"/>
  <c r="NL15" i="17"/>
  <c r="MZ15" i="17"/>
  <c r="MP15" i="17"/>
  <c r="MO15" i="17" s="1"/>
  <c r="MM15" i="17"/>
  <c r="ML15" i="17"/>
  <c r="MK15" i="17"/>
  <c r="MJ15" i="17"/>
  <c r="MI15" i="17"/>
  <c r="MH15" i="17"/>
  <c r="MH2" i="17" s="1"/>
  <c r="MG15" i="17"/>
  <c r="MF15" i="17"/>
  <c r="MF2" i="17" s="1"/>
  <c r="ME15" i="17"/>
  <c r="ME2" i="17" s="1"/>
  <c r="MD15" i="17"/>
  <c r="MD2" i="17" s="1"/>
  <c r="MC15" i="17"/>
  <c r="MB15" i="17"/>
  <c r="MB2" i="17" s="1"/>
  <c r="MA15" i="17"/>
  <c r="MA2" i="17" s="1"/>
  <c r="LZ15" i="17"/>
  <c r="LZ2" i="17" s="1"/>
  <c r="LY15" i="17"/>
  <c r="LX15" i="17"/>
  <c r="LW15" i="17"/>
  <c r="LW2" i="17" s="1"/>
  <c r="LV15" i="17"/>
  <c r="LV2" i="17" s="1"/>
  <c r="LU15" i="17"/>
  <c r="LT15" i="17"/>
  <c r="LS15" i="17"/>
  <c r="LS2" i="17" s="1"/>
  <c r="LR15" i="17"/>
  <c r="LR2" i="17" s="1"/>
  <c r="LQ15" i="17"/>
  <c r="LP15" i="17"/>
  <c r="LP2" i="17" s="1"/>
  <c r="LO15" i="17"/>
  <c r="LO2" i="17" s="1"/>
  <c r="LN15" i="17"/>
  <c r="LN2" i="17" s="1"/>
  <c r="LM15" i="17"/>
  <c r="LL15" i="17"/>
  <c r="LL2" i="17" s="1"/>
  <c r="LK15" i="17"/>
  <c r="LK2" i="17" s="1"/>
  <c r="LJ15" i="17"/>
  <c r="LJ2" i="17" s="1"/>
  <c r="LH15" i="17"/>
  <c r="LG15" i="17"/>
  <c r="LG2" i="17" s="1"/>
  <c r="LF15" i="17"/>
  <c r="LF2" i="17" s="1"/>
  <c r="LE15" i="17"/>
  <c r="LE2" i="17" s="1"/>
  <c r="LD15" i="17"/>
  <c r="LC15" i="17"/>
  <c r="LB15" i="17"/>
  <c r="LB2" i="17" s="1"/>
  <c r="LA15" i="17"/>
  <c r="KZ15" i="17"/>
  <c r="KY15" i="17"/>
  <c r="KX15" i="17"/>
  <c r="KX2" i="17" s="1"/>
  <c r="KW15" i="17"/>
  <c r="KW2" i="17" s="1"/>
  <c r="KV15" i="17"/>
  <c r="KU15" i="17"/>
  <c r="KU2" i="17" s="1"/>
  <c r="KT15" i="17"/>
  <c r="KT2" i="17" s="1"/>
  <c r="KS15" i="17"/>
  <c r="KS2" i="17" s="1"/>
  <c r="KR15" i="17"/>
  <c r="KQ15" i="17"/>
  <c r="KP15" i="17"/>
  <c r="KP2" i="17" s="1"/>
  <c r="KO15" i="17"/>
  <c r="KO2" i="17" s="1"/>
  <c r="KN15" i="17"/>
  <c r="KM15" i="17"/>
  <c r="KM2" i="17" s="1"/>
  <c r="KL15" i="17"/>
  <c r="KL2" i="17" s="1"/>
  <c r="KK15" i="17"/>
  <c r="KK2" i="17" s="1"/>
  <c r="KJ15" i="17"/>
  <c r="KJ2" i="17" s="1"/>
  <c r="KI15" i="17"/>
  <c r="KH15" i="17"/>
  <c r="KH2" i="17" s="1"/>
  <c r="KG15" i="17"/>
  <c r="KG2" i="17" s="1"/>
  <c r="KF15" i="17"/>
  <c r="KE15" i="17"/>
  <c r="KE2" i="17" s="1"/>
  <c r="KC15" i="17"/>
  <c r="KC2" i="17" s="1"/>
  <c r="KB15" i="17"/>
  <c r="KB2" i="17" s="1"/>
  <c r="KA15" i="17"/>
  <c r="JZ15" i="17"/>
  <c r="JZ2" i="17" s="1"/>
  <c r="JY15" i="17"/>
  <c r="JY2" i="17" s="1"/>
  <c r="JX15" i="17"/>
  <c r="JX2" i="17" s="1"/>
  <c r="JW15" i="17"/>
  <c r="JV15" i="17"/>
  <c r="JU15" i="17"/>
  <c r="JU2" i="17" s="1"/>
  <c r="JT15" i="17"/>
  <c r="JT2" i="17" s="1"/>
  <c r="JS15" i="17"/>
  <c r="JQ15" i="17"/>
  <c r="JQ2" i="17" s="1"/>
  <c r="JP15" i="17"/>
  <c r="JP2" i="17" s="1"/>
  <c r="JO15" i="17"/>
  <c r="JO2" i="17" s="1"/>
  <c r="JN15" i="17"/>
  <c r="JM15" i="17"/>
  <c r="JM2" i="17" s="1"/>
  <c r="JK15" i="17"/>
  <c r="JK2" i="17" s="1"/>
  <c r="JJ15" i="17"/>
  <c r="JJ2" i="17" s="1"/>
  <c r="JI15" i="17"/>
  <c r="JH15" i="17"/>
  <c r="JG15" i="17"/>
  <c r="JG2" i="17" s="1"/>
  <c r="JF15" i="17"/>
  <c r="JF2" i="17" s="1"/>
  <c r="JE15" i="17"/>
  <c r="JD15" i="17"/>
  <c r="JD2" i="17" s="1"/>
  <c r="JC15" i="17"/>
  <c r="JB15" i="17"/>
  <c r="IZ15" i="17"/>
  <c r="IY15" i="17"/>
  <c r="IX15" i="17"/>
  <c r="IX2" i="17" s="1"/>
  <c r="IV15" i="17"/>
  <c r="IV2" i="17" s="1"/>
  <c r="IU15" i="17"/>
  <c r="IT15" i="17"/>
  <c r="IS15" i="17"/>
  <c r="IS2" i="17" s="1"/>
  <c r="IR15" i="17"/>
  <c r="IR2" i="17" s="1"/>
  <c r="IQ15" i="17"/>
  <c r="IP15" i="17"/>
  <c r="IP2" i="17" s="1"/>
  <c r="IO15" i="17"/>
  <c r="IO2" i="17" s="1"/>
  <c r="IN15" i="17"/>
  <c r="IN2" i="17" s="1"/>
  <c r="IM15" i="17"/>
  <c r="IH15" i="17"/>
  <c r="IG15" i="17"/>
  <c r="IF15" i="17"/>
  <c r="IF2" i="17" s="1"/>
  <c r="IE15" i="17"/>
  <c r="ID15" i="17"/>
  <c r="ID2" i="17" s="1"/>
  <c r="IC15" i="17"/>
  <c r="IC2" i="17" s="1"/>
  <c r="IB15" i="17"/>
  <c r="IB2" i="17" s="1"/>
  <c r="IA15" i="17"/>
  <c r="HZ15" i="17"/>
  <c r="HZ2" i="17" s="1"/>
  <c r="HY15" i="17"/>
  <c r="HY2" i="17" s="1"/>
  <c r="HX15" i="17"/>
  <c r="HW15" i="17"/>
  <c r="HR15" i="17"/>
  <c r="HR2" i="17" s="1"/>
  <c r="HO15" i="17"/>
  <c r="HM15" i="17"/>
  <c r="HM2" i="17" s="1"/>
  <c r="HL15" i="17"/>
  <c r="HL2" i="17" s="1"/>
  <c r="HJ15" i="17"/>
  <c r="HJ2" i="17" s="1"/>
  <c r="HI15" i="17"/>
  <c r="HI2" i="17" s="1"/>
  <c r="HG15" i="17"/>
  <c r="HG2" i="17" s="1"/>
  <c r="HF15" i="17"/>
  <c r="HE15" i="17" s="1"/>
  <c r="HC15" i="17"/>
  <c r="HC2" i="17" s="1"/>
  <c r="HB15" i="17"/>
  <c r="HB2" i="17" s="1"/>
  <c r="GZ15" i="17"/>
  <c r="GZ2" i="17" s="1"/>
  <c r="GY15" i="17"/>
  <c r="GY2" i="17" s="1"/>
  <c r="GX15" i="17"/>
  <c r="GX2" i="17" s="1"/>
  <c r="GV15" i="17"/>
  <c r="GV2" i="17" s="1"/>
  <c r="GU15" i="17"/>
  <c r="GU2" i="17" s="1"/>
  <c r="GQ15" i="17"/>
  <c r="GN15" i="17"/>
  <c r="GM15" i="17"/>
  <c r="GM2" i="17" s="1"/>
  <c r="GL15" i="17"/>
  <c r="GL2" i="17" s="1"/>
  <c r="GJ15" i="17"/>
  <c r="GI15" i="17"/>
  <c r="GH15" i="17" s="1"/>
  <c r="GH2" i="17" s="1"/>
  <c r="FJ15" i="17"/>
  <c r="FI15" i="17"/>
  <c r="FI2" i="17" s="1"/>
  <c r="FH15" i="17"/>
  <c r="FD15" i="17"/>
  <c r="FD2" i="17" s="1"/>
  <c r="FC15" i="17"/>
  <c r="FC2" i="17" s="1"/>
  <c r="FA15" i="17"/>
  <c r="FA2" i="17" s="1"/>
  <c r="EZ15" i="17"/>
  <c r="EZ2" i="17" s="1"/>
  <c r="EX15" i="17"/>
  <c r="EX2" i="17" s="1"/>
  <c r="EW15" i="17"/>
  <c r="EW2" i="17" s="1"/>
  <c r="EU15" i="17"/>
  <c r="EU2" i="17" s="1"/>
  <c r="ET15" i="17"/>
  <c r="ES15" i="17"/>
  <c r="ER15" i="17" s="1"/>
  <c r="ER2" i="17" s="1"/>
  <c r="EO15" i="17"/>
  <c r="EO2" i="17" s="1"/>
  <c r="EN15" i="17"/>
  <c r="EM15" i="17"/>
  <c r="EJ15" i="17"/>
  <c r="EJ2" i="17" s="1"/>
  <c r="EH15" i="17"/>
  <c r="EG15" i="17"/>
  <c r="EG2" i="17" s="1"/>
  <c r="EF15" i="17"/>
  <c r="EF2" i="17" s="1"/>
  <c r="EE15" i="17"/>
  <c r="EE2" i="17" s="1"/>
  <c r="DS15" i="17"/>
  <c r="DR15" i="17"/>
  <c r="DP15" i="17"/>
  <c r="DP2" i="17" s="1"/>
  <c r="DO15" i="17"/>
  <c r="DN15" i="17"/>
  <c r="DN2" i="17" s="1"/>
  <c r="DM15" i="17"/>
  <c r="DM2" i="17" s="1"/>
  <c r="DL15" i="17"/>
  <c r="DK15" i="17"/>
  <c r="DI15" i="17"/>
  <c r="DH15" i="17"/>
  <c r="DH2" i="17" s="1"/>
  <c r="DG15" i="17"/>
  <c r="DF15" i="17"/>
  <c r="DF2" i="17" s="1"/>
  <c r="DE15" i="17"/>
  <c r="DE2" i="17" s="1"/>
  <c r="DD15" i="17"/>
  <c r="DD2" i="17" s="1"/>
  <c r="DC15" i="17"/>
  <c r="DA15" i="17"/>
  <c r="DA2" i="17" s="1"/>
  <c r="CZ15" i="17"/>
  <c r="CZ2" i="17" s="1"/>
  <c r="CY15" i="17"/>
  <c r="CX15" i="17"/>
  <c r="CW15" i="17"/>
  <c r="CV15" i="17"/>
  <c r="CV2" i="17" s="1"/>
  <c r="CT15" i="17"/>
  <c r="CT2" i="17" s="1"/>
  <c r="CS15" i="17"/>
  <c r="CR15" i="17"/>
  <c r="CR2" i="17" s="1"/>
  <c r="CQ15" i="17"/>
  <c r="CP15" i="17"/>
  <c r="CP2" i="17" s="1"/>
  <c r="CO15" i="17"/>
  <c r="CK15" i="17"/>
  <c r="CK2" i="17" s="1"/>
  <c r="CJ15" i="17"/>
  <c r="BG15" i="17" s="1"/>
  <c r="BG2" i="17" s="1"/>
  <c r="CI15" i="17"/>
  <c r="BF15" i="17" s="1"/>
  <c r="BF2" i="17" s="1"/>
  <c r="CH15" i="17"/>
  <c r="CG15" i="17"/>
  <c r="CG2" i="17" s="1"/>
  <c r="CE15" i="17"/>
  <c r="BB15" i="17" s="1"/>
  <c r="BB2" i="17" s="1"/>
  <c r="CD15" i="17"/>
  <c r="CD2" i="17" s="1"/>
  <c r="CC15" i="17"/>
  <c r="CB15" i="17"/>
  <c r="AY15" i="17" s="1"/>
  <c r="AY2" i="17" s="1"/>
  <c r="CA15" i="17"/>
  <c r="AX15" i="17" s="1"/>
  <c r="AX2" i="17" s="1"/>
  <c r="BZ15" i="17"/>
  <c r="BZ2" i="17" s="1"/>
  <c r="BY15" i="17"/>
  <c r="BY2" i="17" s="1"/>
  <c r="BW15" i="17"/>
  <c r="BW2" i="17" s="1"/>
  <c r="BV15" i="17"/>
  <c r="AS15" i="17" s="1"/>
  <c r="AS2" i="17" s="1"/>
  <c r="BU15" i="17"/>
  <c r="BU2" i="17" s="1"/>
  <c r="BT15" i="17"/>
  <c r="BS15" i="17"/>
  <c r="AP15" i="17" s="1"/>
  <c r="AP2" i="17" s="1"/>
  <c r="BR15" i="17"/>
  <c r="BR2" i="17" s="1"/>
  <c r="BP15" i="17"/>
  <c r="AM15" i="17" s="1"/>
  <c r="AM2" i="17" s="1"/>
  <c r="BO15" i="17"/>
  <c r="AL15" i="17" s="1"/>
  <c r="AL2" i="17" s="1"/>
  <c r="BN15" i="17"/>
  <c r="AK15" i="17" s="1"/>
  <c r="AK2" i="17" s="1"/>
  <c r="BM15" i="17"/>
  <c r="BM2" i="17" s="1"/>
  <c r="BL15" i="17"/>
  <c r="AI15" i="17" s="1"/>
  <c r="AI2" i="17" s="1"/>
  <c r="BK15" i="17"/>
  <c r="AT15" i="17"/>
  <c r="AT2" i="17" s="1"/>
  <c r="AQ15" i="17"/>
  <c r="AQ2" i="17" s="1"/>
  <c r="AH15" i="17"/>
  <c r="AH2" i="17" s="1"/>
  <c r="AD15" i="17"/>
  <c r="AD2" i="17" s="1"/>
  <c r="AC15" i="17"/>
  <c r="AC2" i="17" s="1"/>
  <c r="AB15" i="17"/>
  <c r="AB2" i="17" s="1"/>
  <c r="AA15" i="17"/>
  <c r="AA2" i="17" s="1"/>
  <c r="Z15" i="17"/>
  <c r="Z2" i="17" s="1"/>
  <c r="Y15" i="17"/>
  <c r="Y2" i="17" s="1"/>
  <c r="X15" i="17"/>
  <c r="X2" i="17" s="1"/>
  <c r="W15" i="17"/>
  <c r="W2" i="17" s="1"/>
  <c r="V15" i="17"/>
  <c r="V2" i="17" s="1"/>
  <c r="U15" i="17"/>
  <c r="S15" i="17"/>
  <c r="S2" i="17" s="1"/>
  <c r="R15" i="17"/>
  <c r="NK15" i="17" s="1"/>
  <c r="Q15" i="17"/>
  <c r="Q2" i="17" s="1"/>
  <c r="P15" i="17"/>
  <c r="P2" i="17" s="1"/>
  <c r="O15" i="17"/>
  <c r="O2" i="17" s="1"/>
  <c r="N15" i="17"/>
  <c r="N2" i="17" s="1"/>
  <c r="M15" i="17"/>
  <c r="M2" i="17" s="1"/>
  <c r="L15" i="17"/>
  <c r="L2" i="17" s="1"/>
  <c r="I15" i="17"/>
  <c r="H15" i="17"/>
  <c r="H2" i="17" s="1"/>
  <c r="G15" i="17"/>
  <c r="E15" i="17"/>
  <c r="C15" i="17"/>
  <c r="B15" i="17"/>
  <c r="B13" i="17"/>
  <c r="C13" i="17" s="1"/>
  <c r="D13" i="17" s="1"/>
  <c r="E13" i="17" s="1"/>
  <c r="F13" i="17" s="1"/>
  <c r="H13" i="17" s="1"/>
  <c r="I13" i="17" s="1"/>
  <c r="J13" i="17" s="1"/>
  <c r="K13" i="17" s="1"/>
  <c r="L13" i="17" s="1"/>
  <c r="M13" i="17" s="1"/>
  <c r="N13" i="17" s="1"/>
  <c r="O13" i="17" s="1"/>
  <c r="P13" i="17" s="1"/>
  <c r="Q13" i="17" s="1"/>
  <c r="R13" i="17" s="1"/>
  <c r="S13" i="17" s="1"/>
  <c r="T13" i="17" s="1"/>
  <c r="U13" i="17" s="1"/>
  <c r="V13" i="17" s="1"/>
  <c r="W13" i="17" s="1"/>
  <c r="X13" i="17" s="1"/>
  <c r="Y13" i="17" s="1"/>
  <c r="Z13" i="17" s="1"/>
  <c r="AA13" i="17" s="1"/>
  <c r="AB13" i="17" s="1"/>
  <c r="AC13" i="17" s="1"/>
  <c r="AD13" i="17" s="1"/>
  <c r="AE13" i="17" s="1"/>
  <c r="AF13" i="17" s="1"/>
  <c r="AG13" i="17" s="1"/>
  <c r="AH13" i="17" s="1"/>
  <c r="AI13" i="17" s="1"/>
  <c r="AJ13" i="17" s="1"/>
  <c r="AK13" i="17" s="1"/>
  <c r="AL13" i="17" s="1"/>
  <c r="AM13" i="17" s="1"/>
  <c r="AN13" i="17" s="1"/>
  <c r="AO13" i="17" s="1"/>
  <c r="AP13" i="17" s="1"/>
  <c r="AQ13" i="17" s="1"/>
  <c r="AR13" i="17" s="1"/>
  <c r="AS13" i="17" s="1"/>
  <c r="AT13" i="17" s="1"/>
  <c r="AU13" i="17" s="1"/>
  <c r="AV13" i="17" s="1"/>
  <c r="AW13" i="17" s="1"/>
  <c r="AX13" i="17" s="1"/>
  <c r="AY13" i="17" s="1"/>
  <c r="AZ13" i="17" s="1"/>
  <c r="BA13" i="17" s="1"/>
  <c r="BB13" i="17" s="1"/>
  <c r="BC13" i="17" s="1"/>
  <c r="BD13" i="17" s="1"/>
  <c r="BE13" i="17" s="1"/>
  <c r="BF13" i="17" s="1"/>
  <c r="BG13" i="17" s="1"/>
  <c r="BH13" i="17" s="1"/>
  <c r="BI13" i="17" s="1"/>
  <c r="BJ13" i="17" s="1"/>
  <c r="BK13" i="17" s="1"/>
  <c r="BL13" i="17" s="1"/>
  <c r="BM13" i="17" s="1"/>
  <c r="BN13" i="17" s="1"/>
  <c r="BO13" i="17" s="1"/>
  <c r="BP13" i="17" s="1"/>
  <c r="BQ13" i="17" s="1"/>
  <c r="BR13" i="17" s="1"/>
  <c r="BS13" i="17" s="1"/>
  <c r="BT13" i="17" s="1"/>
  <c r="BU13" i="17" s="1"/>
  <c r="BV13" i="17" s="1"/>
  <c r="BW13" i="17" s="1"/>
  <c r="BX13" i="17" s="1"/>
  <c r="BY13" i="17" s="1"/>
  <c r="BZ13" i="17" s="1"/>
  <c r="CA13" i="17" s="1"/>
  <c r="CB13" i="17" s="1"/>
  <c r="CC13" i="17" s="1"/>
  <c r="CD13" i="17" s="1"/>
  <c r="CE13" i="17" s="1"/>
  <c r="CF13" i="17" s="1"/>
  <c r="CG13" i="17" s="1"/>
  <c r="CH13" i="17" s="1"/>
  <c r="CI13" i="17" s="1"/>
  <c r="CJ13" i="17" s="1"/>
  <c r="CK13" i="17" s="1"/>
  <c r="CL13" i="17" s="1"/>
  <c r="CM13" i="17" s="1"/>
  <c r="CN13" i="17" s="1"/>
  <c r="CO13" i="17" s="1"/>
  <c r="CP13" i="17" s="1"/>
  <c r="CQ13" i="17" s="1"/>
  <c r="CR13" i="17" s="1"/>
  <c r="CS13" i="17" s="1"/>
  <c r="CT13" i="17" s="1"/>
  <c r="CU13" i="17" s="1"/>
  <c r="CV13" i="17" s="1"/>
  <c r="CW13" i="17" s="1"/>
  <c r="CX13" i="17" s="1"/>
  <c r="CY13" i="17" s="1"/>
  <c r="CZ13" i="17" s="1"/>
  <c r="DA13" i="17" s="1"/>
  <c r="DB13" i="17" s="1"/>
  <c r="DC13" i="17" s="1"/>
  <c r="DD13" i="17" s="1"/>
  <c r="DE13" i="17" s="1"/>
  <c r="DF13" i="17" s="1"/>
  <c r="DG13" i="17" s="1"/>
  <c r="DH13" i="17" s="1"/>
  <c r="DI13" i="17" s="1"/>
  <c r="DJ13" i="17" s="1"/>
  <c r="DK13" i="17" s="1"/>
  <c r="DL13" i="17" s="1"/>
  <c r="DM13" i="17" s="1"/>
  <c r="DN13" i="17" s="1"/>
  <c r="DO13" i="17" s="1"/>
  <c r="DP13" i="17" s="1"/>
  <c r="DQ13" i="17" s="1"/>
  <c r="DR13" i="17" s="1"/>
  <c r="DS13" i="17" s="1"/>
  <c r="DT13" i="17" s="1"/>
  <c r="DU13" i="17" s="1"/>
  <c r="DV13" i="17" s="1"/>
  <c r="DW13" i="17" s="1"/>
  <c r="DX13" i="17" s="1"/>
  <c r="DY13" i="17" s="1"/>
  <c r="DZ13" i="17" s="1"/>
  <c r="EA13" i="17" s="1"/>
  <c r="EB13" i="17" s="1"/>
  <c r="EC13" i="17" s="1"/>
  <c r="ED13" i="17" s="1"/>
  <c r="EE13" i="17" s="1"/>
  <c r="EF13" i="17" s="1"/>
  <c r="EG13" i="17" s="1"/>
  <c r="EH13" i="17" s="1"/>
  <c r="EI13" i="17" s="1"/>
  <c r="EJ13" i="17" s="1"/>
  <c r="EK13" i="17" s="1"/>
  <c r="EL13" i="17" s="1"/>
  <c r="EM13" i="17" s="1"/>
  <c r="EN13" i="17" s="1"/>
  <c r="EO13" i="17" s="1"/>
  <c r="EP13" i="17" s="1"/>
  <c r="EQ13" i="17" s="1"/>
  <c r="ER13" i="17" s="1"/>
  <c r="ES13" i="17" s="1"/>
  <c r="ET13" i="17" s="1"/>
  <c r="EU13" i="17" s="1"/>
  <c r="EV13" i="17" s="1"/>
  <c r="EW13" i="17" s="1"/>
  <c r="EX13" i="17" s="1"/>
  <c r="EY13" i="17" s="1"/>
  <c r="EZ13" i="17" s="1"/>
  <c r="FA13" i="17" s="1"/>
  <c r="FB13" i="17" s="1"/>
  <c r="FC13" i="17" s="1"/>
  <c r="FD13" i="17" s="1"/>
  <c r="FE13" i="17" s="1"/>
  <c r="FF13" i="17" s="1"/>
  <c r="FG13" i="17" s="1"/>
  <c r="FH13" i="17" s="1"/>
  <c r="FI13" i="17" s="1"/>
  <c r="FJ13" i="17" s="1"/>
  <c r="FK13" i="17" s="1"/>
  <c r="FL13" i="17" s="1"/>
  <c r="FM13" i="17" s="1"/>
  <c r="FN13" i="17" s="1"/>
  <c r="FO13" i="17" s="1"/>
  <c r="FP13" i="17" s="1"/>
  <c r="FQ13" i="17" s="1"/>
  <c r="FR13" i="17" s="1"/>
  <c r="FS13" i="17" s="1"/>
  <c r="FT13" i="17" s="1"/>
  <c r="FU13" i="17" s="1"/>
  <c r="FV13" i="17" s="1"/>
  <c r="FW13" i="17" s="1"/>
  <c r="FX13" i="17" s="1"/>
  <c r="FY13" i="17" s="1"/>
  <c r="FZ13" i="17" s="1"/>
  <c r="GA13" i="17" s="1"/>
  <c r="GB13" i="17" s="1"/>
  <c r="GC13" i="17" s="1"/>
  <c r="GD13" i="17" s="1"/>
  <c r="GE13" i="17" s="1"/>
  <c r="GF13" i="17" s="1"/>
  <c r="GG13" i="17" s="1"/>
  <c r="GH13" i="17" s="1"/>
  <c r="GI13" i="17" s="1"/>
  <c r="GJ13" i="17" s="1"/>
  <c r="GK13" i="17" s="1"/>
  <c r="GL13" i="17" s="1"/>
  <c r="GM13" i="17" s="1"/>
  <c r="GN13" i="17" s="1"/>
  <c r="GO13" i="17" s="1"/>
  <c r="GP13" i="17" s="1"/>
  <c r="GQ13" i="17" s="1"/>
  <c r="GR13" i="17" s="1"/>
  <c r="GS13" i="17" s="1"/>
  <c r="GT13" i="17" s="1"/>
  <c r="GU13" i="17" s="1"/>
  <c r="GV13" i="17" s="1"/>
  <c r="GW13" i="17" s="1"/>
  <c r="GX13" i="17" s="1"/>
  <c r="GY13" i="17" s="1"/>
  <c r="GZ13" i="17" s="1"/>
  <c r="HA13" i="17" s="1"/>
  <c r="HB13" i="17" s="1"/>
  <c r="HC13" i="17" s="1"/>
  <c r="HD13" i="17" s="1"/>
  <c r="HE13" i="17" s="1"/>
  <c r="HF13" i="17" s="1"/>
  <c r="HG13" i="17" s="1"/>
  <c r="HH13" i="17" s="1"/>
  <c r="HI13" i="17" s="1"/>
  <c r="HJ13" i="17" s="1"/>
  <c r="HK13" i="17" s="1"/>
  <c r="HL13" i="17" s="1"/>
  <c r="HM13" i="17" s="1"/>
  <c r="HN13" i="17" s="1"/>
  <c r="HO13" i="17" s="1"/>
  <c r="HP13" i="17" s="1"/>
  <c r="HQ13" i="17" s="1"/>
  <c r="HR13" i="17" s="1"/>
  <c r="HS13" i="17" s="1"/>
  <c r="HT13" i="17" s="1"/>
  <c r="HU13" i="17" s="1"/>
  <c r="HV13" i="17" s="1"/>
  <c r="HW13" i="17" s="1"/>
  <c r="HX13" i="17" s="1"/>
  <c r="HY13" i="17" s="1"/>
  <c r="HZ13" i="17" s="1"/>
  <c r="IA13" i="17" s="1"/>
  <c r="IB13" i="17" s="1"/>
  <c r="IC13" i="17" s="1"/>
  <c r="ID13" i="17" s="1"/>
  <c r="IE13" i="17" s="1"/>
  <c r="IF13" i="17" s="1"/>
  <c r="IG13" i="17" s="1"/>
  <c r="IH13" i="17" s="1"/>
  <c r="II13" i="17" s="1"/>
  <c r="IJ13" i="17" s="1"/>
  <c r="IK13" i="17" s="1"/>
  <c r="IL13" i="17" s="1"/>
  <c r="IM13" i="17" s="1"/>
  <c r="IN13" i="17" s="1"/>
  <c r="IO13" i="17" s="1"/>
  <c r="IP13" i="17" s="1"/>
  <c r="IQ13" i="17" s="1"/>
  <c r="IR13" i="17" s="1"/>
  <c r="IS13" i="17" s="1"/>
  <c r="IT13" i="17" s="1"/>
  <c r="IU13" i="17" s="1"/>
  <c r="IV13" i="17" s="1"/>
  <c r="IW13" i="17" s="1"/>
  <c r="IX13" i="17" s="1"/>
  <c r="IY13" i="17" s="1"/>
  <c r="IZ13" i="17" s="1"/>
  <c r="JA13" i="17" s="1"/>
  <c r="JB13" i="17" s="1"/>
  <c r="JC13" i="17" s="1"/>
  <c r="JD13" i="17" s="1"/>
  <c r="JE13" i="17" s="1"/>
  <c r="JF13" i="17" s="1"/>
  <c r="JG13" i="17" s="1"/>
  <c r="JH13" i="17" s="1"/>
  <c r="JI13" i="17" s="1"/>
  <c r="JJ13" i="17" s="1"/>
  <c r="JK13" i="17" s="1"/>
  <c r="JL13" i="17" s="1"/>
  <c r="JM13" i="17" s="1"/>
  <c r="JN13" i="17" s="1"/>
  <c r="JO13" i="17" s="1"/>
  <c r="JP13" i="17" s="1"/>
  <c r="JQ13" i="17" s="1"/>
  <c r="JR13" i="17" s="1"/>
  <c r="JS13" i="17" s="1"/>
  <c r="JT13" i="17" s="1"/>
  <c r="JU13" i="17" s="1"/>
  <c r="JV13" i="17" s="1"/>
  <c r="JW13" i="17" s="1"/>
  <c r="JX13" i="17" s="1"/>
  <c r="JY13" i="17" s="1"/>
  <c r="JZ13" i="17" s="1"/>
  <c r="KA13" i="17" s="1"/>
  <c r="KB13" i="17" s="1"/>
  <c r="KC13" i="17" s="1"/>
  <c r="KD13" i="17" s="1"/>
  <c r="KE13" i="17" s="1"/>
  <c r="KF13" i="17" s="1"/>
  <c r="KG13" i="17" s="1"/>
  <c r="KH13" i="17" s="1"/>
  <c r="KI13" i="17" s="1"/>
  <c r="KJ13" i="17" s="1"/>
  <c r="KK13" i="17" s="1"/>
  <c r="KL13" i="17" s="1"/>
  <c r="KM13" i="17" s="1"/>
  <c r="KN13" i="17" s="1"/>
  <c r="KO13" i="17" s="1"/>
  <c r="KP13" i="17" s="1"/>
  <c r="KQ13" i="17" s="1"/>
  <c r="KR13" i="17" s="1"/>
  <c r="KS13" i="17" s="1"/>
  <c r="KT13" i="17" s="1"/>
  <c r="KU13" i="17" s="1"/>
  <c r="KV13" i="17" s="1"/>
  <c r="KW13" i="17" s="1"/>
  <c r="KX13" i="17" s="1"/>
  <c r="MN2" i="17"/>
  <c r="MG2" i="17"/>
  <c r="MC2" i="17"/>
  <c r="LY2" i="17"/>
  <c r="LX2" i="17"/>
  <c r="LU2" i="17"/>
  <c r="LT2" i="17"/>
  <c r="LQ2" i="17"/>
  <c r="LM2" i="17"/>
  <c r="LI2" i="17"/>
  <c r="LH2" i="17"/>
  <c r="LD2" i="17"/>
  <c r="LC2" i="17"/>
  <c r="KV2" i="17"/>
  <c r="KR2" i="17"/>
  <c r="KQ2" i="17"/>
  <c r="KN2" i="17"/>
  <c r="KI2" i="17"/>
  <c r="KF2" i="17"/>
  <c r="KD2" i="17"/>
  <c r="KA2" i="17"/>
  <c r="JW2" i="17"/>
  <c r="JV2" i="17"/>
  <c r="JS2" i="17"/>
  <c r="JN2" i="17"/>
  <c r="JI2" i="17"/>
  <c r="JH2" i="17"/>
  <c r="JE2" i="17"/>
  <c r="JB2" i="17"/>
  <c r="IZ2" i="17"/>
  <c r="IY2" i="17"/>
  <c r="IU2" i="17"/>
  <c r="IT2" i="17"/>
  <c r="IQ2" i="17"/>
  <c r="IM2" i="17"/>
  <c r="IK2" i="17"/>
  <c r="IJ2" i="17"/>
  <c r="II2" i="17"/>
  <c r="IH2" i="17"/>
  <c r="IG2" i="17"/>
  <c r="IE2" i="17"/>
  <c r="IA2" i="17"/>
  <c r="HW2" i="17"/>
  <c r="HU2" i="17"/>
  <c r="HS2" i="17"/>
  <c r="HO2" i="17"/>
  <c r="HK2" i="17"/>
  <c r="HH2" i="17"/>
  <c r="HE2" i="17"/>
  <c r="HD2" i="17"/>
  <c r="HA2" i="17"/>
  <c r="GW2" i="17"/>
  <c r="GT2" i="17"/>
  <c r="GS2" i="17"/>
  <c r="GR2" i="17"/>
  <c r="GQ2" i="17"/>
  <c r="GP2" i="17"/>
  <c r="GO2" i="17"/>
  <c r="GN2" i="17"/>
  <c r="GK2" i="17"/>
  <c r="GJ2" i="17"/>
  <c r="GG2" i="17"/>
  <c r="GF2" i="17"/>
  <c r="GE2" i="17"/>
  <c r="GD2" i="17"/>
  <c r="GC2" i="17"/>
  <c r="GB2" i="17"/>
  <c r="GA2" i="17"/>
  <c r="FZ2" i="17"/>
  <c r="FY2" i="17"/>
  <c r="FX2" i="17"/>
  <c r="FW2" i="17"/>
  <c r="FV2" i="17"/>
  <c r="FU2" i="17"/>
  <c r="FT2" i="17"/>
  <c r="FS2" i="17"/>
  <c r="FR2" i="17"/>
  <c r="FQ2" i="17"/>
  <c r="FP2" i="17"/>
  <c r="FO2" i="17"/>
  <c r="FN2" i="17"/>
  <c r="FM2" i="17"/>
  <c r="FL2" i="17"/>
  <c r="FK2" i="17"/>
  <c r="FJ2" i="17"/>
  <c r="FH2" i="17"/>
  <c r="FE2" i="17"/>
  <c r="FB2" i="17"/>
  <c r="EY2" i="17"/>
  <c r="EV2" i="17"/>
  <c r="EP2" i="17"/>
  <c r="EN2" i="17"/>
  <c r="EM2" i="17"/>
  <c r="EI2" i="17"/>
  <c r="EH2" i="17"/>
  <c r="ED2" i="17"/>
  <c r="EB2" i="17"/>
  <c r="EA2" i="17"/>
  <c r="DZ2" i="17"/>
  <c r="DY2" i="17"/>
  <c r="DX2" i="17"/>
  <c r="DW2" i="17"/>
  <c r="DV2" i="17"/>
  <c r="DU2" i="17"/>
  <c r="DT2" i="17"/>
  <c r="DS2" i="17"/>
  <c r="DR2" i="17"/>
  <c r="DQ2" i="17"/>
  <c r="DO2" i="17"/>
  <c r="DL2" i="17"/>
  <c r="DK2" i="17"/>
  <c r="DI2" i="17"/>
  <c r="CX2" i="17"/>
  <c r="CW2" i="17"/>
  <c r="CS2" i="17"/>
  <c r="CO2" i="17"/>
  <c r="CL2" i="17"/>
  <c r="CH2" i="17"/>
  <c r="CC2" i="17"/>
  <c r="CB2" i="17"/>
  <c r="CA2" i="17"/>
  <c r="BT2" i="17"/>
  <c r="BO2" i="17"/>
  <c r="BK2" i="17"/>
  <c r="J2" i="17"/>
  <c r="I2" i="17"/>
  <c r="A2" i="17"/>
  <c r="L24" i="16"/>
  <c r="G21" i="16"/>
  <c r="G23" i="16" s="1"/>
  <c r="E25" i="16" s="1"/>
  <c r="D52" i="15"/>
  <c r="D51" i="15"/>
  <c r="D50" i="15"/>
  <c r="D49" i="15"/>
  <c r="D48" i="15"/>
  <c r="D47" i="15"/>
  <c r="F11" i="15"/>
  <c r="F15" i="15" s="1"/>
  <c r="B11" i="15"/>
  <c r="F11" i="14"/>
  <c r="F15" i="14" s="1"/>
  <c r="B11" i="14"/>
  <c r="B6" i="13"/>
  <c r="A277" i="10"/>
  <c r="A265" i="10"/>
  <c r="A259" i="10"/>
  <c r="A248" i="10"/>
  <c r="I119" i="10"/>
  <c r="F119" i="10"/>
  <c r="D119" i="10"/>
  <c r="B119" i="10"/>
  <c r="I110" i="10"/>
  <c r="F110" i="10"/>
  <c r="D110" i="10"/>
  <c r="B110" i="10"/>
  <c r="K103" i="10"/>
  <c r="B103" i="10"/>
  <c r="N90" i="10"/>
  <c r="N89" i="10"/>
  <c r="P88" i="10"/>
  <c r="S88" i="10" s="1"/>
  <c r="A266" i="10" s="1"/>
  <c r="N88" i="10"/>
  <c r="E80" i="10"/>
  <c r="B80" i="10"/>
  <c r="J72" i="10"/>
  <c r="H72" i="10"/>
  <c r="E71" i="10"/>
  <c r="B71" i="10"/>
  <c r="Q62" i="10"/>
  <c r="Q61" i="10"/>
  <c r="L61" i="10"/>
  <c r="G61" i="10"/>
  <c r="V60" i="10"/>
  <c r="Q60" i="10"/>
  <c r="L60" i="10"/>
  <c r="G60" i="10"/>
  <c r="V59" i="10"/>
  <c r="Q59" i="10"/>
  <c r="L59" i="10"/>
  <c r="G59" i="10"/>
  <c r="V58" i="10"/>
  <c r="Q58" i="10"/>
  <c r="L58" i="10"/>
  <c r="G58" i="10"/>
  <c r="V57" i="10"/>
  <c r="Q57" i="10"/>
  <c r="L57" i="10"/>
  <c r="G57" i="10"/>
  <c r="V56" i="10"/>
  <c r="M48" i="7" s="1"/>
  <c r="Q56" i="10"/>
  <c r="K48" i="7" s="1"/>
  <c r="L56" i="10"/>
  <c r="H48" i="7" s="1"/>
  <c r="G56" i="10"/>
  <c r="H33" i="10"/>
  <c r="A33" i="10"/>
  <c r="N33" i="10" s="1"/>
  <c r="A1" i="10"/>
  <c r="I3" i="9"/>
  <c r="H3" i="8"/>
  <c r="F3" i="8"/>
  <c r="D3" i="8"/>
  <c r="B3" i="8"/>
  <c r="O46" i="7"/>
  <c r="B64" i="7" s="1"/>
  <c r="O45" i="7"/>
  <c r="J38" i="7"/>
  <c r="D21" i="7"/>
  <c r="D20" i="7"/>
  <c r="D19" i="7"/>
  <c r="G13" i="7"/>
  <c r="G10" i="7"/>
  <c r="G7" i="7"/>
  <c r="G6" i="6"/>
  <c r="G5" i="6"/>
  <c r="E6" i="5"/>
  <c r="E5" i="5"/>
  <c r="E70" i="4"/>
  <c r="D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D53" i="4"/>
  <c r="E52" i="4"/>
  <c r="D52" i="4"/>
  <c r="E51" i="4"/>
  <c r="D51" i="4"/>
  <c r="E50" i="4"/>
  <c r="D50" i="4"/>
  <c r="D49" i="4"/>
  <c r="E48" i="4"/>
  <c r="D48" i="4"/>
  <c r="E47" i="4"/>
  <c r="D47" i="4"/>
  <c r="E46" i="4"/>
  <c r="D46" i="4"/>
  <c r="E45" i="4"/>
  <c r="D45" i="4"/>
  <c r="E44" i="4"/>
  <c r="D44" i="4"/>
  <c r="E43"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I105" i="3" s="1"/>
  <c r="J105" i="3" s="1"/>
  <c r="D15" i="4"/>
  <c r="F107" i="3"/>
  <c r="U105" i="3"/>
  <c r="U104" i="3"/>
  <c r="I104" i="3"/>
  <c r="J104" i="3" s="1"/>
  <c r="U103" i="3"/>
  <c r="I103" i="3" s="1"/>
  <c r="J103" i="3" s="1"/>
  <c r="U102" i="3"/>
  <c r="I102" i="3" s="1"/>
  <c r="J102" i="3" s="1"/>
  <c r="U101" i="3"/>
  <c r="U100" i="3"/>
  <c r="I100" i="3"/>
  <c r="J100" i="3" s="1"/>
  <c r="U99" i="3"/>
  <c r="I99" i="3" s="1"/>
  <c r="J99" i="3" s="1"/>
  <c r="U98" i="3"/>
  <c r="I98" i="3" s="1"/>
  <c r="J98" i="3" s="1"/>
  <c r="U97" i="3"/>
  <c r="U96" i="3"/>
  <c r="I96" i="3"/>
  <c r="J96" i="3" s="1"/>
  <c r="U95" i="3"/>
  <c r="I95" i="3" s="1"/>
  <c r="J95" i="3" s="1"/>
  <c r="U94" i="3"/>
  <c r="I94" i="3" s="1"/>
  <c r="J94" i="3" s="1"/>
  <c r="U93" i="3"/>
  <c r="U92" i="3"/>
  <c r="I92" i="3"/>
  <c r="J92" i="3" s="1"/>
  <c r="U91" i="3"/>
  <c r="I91" i="3" s="1"/>
  <c r="J91" i="3" s="1"/>
  <c r="U90" i="3"/>
  <c r="I90" i="3" s="1"/>
  <c r="J90" i="3" s="1"/>
  <c r="U89" i="3"/>
  <c r="U88" i="3"/>
  <c r="I88" i="3"/>
  <c r="J88" i="3" s="1"/>
  <c r="U87" i="3"/>
  <c r="I87" i="3" s="1"/>
  <c r="J87" i="3" s="1"/>
  <c r="U86" i="3"/>
  <c r="I86" i="3" s="1"/>
  <c r="J86" i="3" s="1"/>
  <c r="U85" i="3"/>
  <c r="U84" i="3"/>
  <c r="I84" i="3"/>
  <c r="J84" i="3" s="1"/>
  <c r="U83" i="3"/>
  <c r="I83" i="3" s="1"/>
  <c r="J83" i="3" s="1"/>
  <c r="U82" i="3"/>
  <c r="I82" i="3" s="1"/>
  <c r="J82" i="3" s="1"/>
  <c r="U81" i="3"/>
  <c r="U80" i="3"/>
  <c r="I80" i="3"/>
  <c r="J80" i="3" s="1"/>
  <c r="U79" i="3"/>
  <c r="I79" i="3" s="1"/>
  <c r="J79" i="3" s="1"/>
  <c r="U78" i="3"/>
  <c r="I78" i="3" s="1"/>
  <c r="J78" i="3" s="1"/>
  <c r="U77" i="3"/>
  <c r="U76" i="3"/>
  <c r="I76" i="3"/>
  <c r="J76" i="3" s="1"/>
  <c r="U75" i="3"/>
  <c r="I75" i="3" s="1"/>
  <c r="J75" i="3" s="1"/>
  <c r="U74" i="3"/>
  <c r="I74" i="3" s="1"/>
  <c r="J74" i="3" s="1"/>
  <c r="U73" i="3"/>
  <c r="U72" i="3"/>
  <c r="I72" i="3"/>
  <c r="J72" i="3" s="1"/>
  <c r="U71" i="3"/>
  <c r="I71" i="3" s="1"/>
  <c r="J71" i="3" s="1"/>
  <c r="U70" i="3"/>
  <c r="I70" i="3" s="1"/>
  <c r="J70" i="3" s="1"/>
  <c r="U69" i="3"/>
  <c r="U68" i="3"/>
  <c r="I68" i="3"/>
  <c r="J68" i="3" s="1"/>
  <c r="U67" i="3"/>
  <c r="I67" i="3" s="1"/>
  <c r="J67" i="3" s="1"/>
  <c r="U66" i="3"/>
  <c r="I66" i="3" s="1"/>
  <c r="J66" i="3" s="1"/>
  <c r="U65" i="3"/>
  <c r="U64" i="3"/>
  <c r="I64" i="3"/>
  <c r="J64" i="3" s="1"/>
  <c r="U63" i="3"/>
  <c r="I63" i="3" s="1"/>
  <c r="J63" i="3" s="1"/>
  <c r="U62" i="3"/>
  <c r="I62" i="3" s="1"/>
  <c r="J62" i="3" s="1"/>
  <c r="U61" i="3"/>
  <c r="U60" i="3"/>
  <c r="I60" i="3"/>
  <c r="J60" i="3" s="1"/>
  <c r="U59" i="3"/>
  <c r="I59" i="3" s="1"/>
  <c r="J59" i="3" s="1"/>
  <c r="U58" i="3"/>
  <c r="I58" i="3" s="1"/>
  <c r="J58" i="3" s="1"/>
  <c r="U57" i="3"/>
  <c r="J57" i="3"/>
  <c r="I57" i="3"/>
  <c r="U56" i="3"/>
  <c r="I56" i="3"/>
  <c r="J56" i="3" s="1"/>
  <c r="U55" i="3"/>
  <c r="I55" i="3" s="1"/>
  <c r="J55" i="3" s="1"/>
  <c r="U54" i="3"/>
  <c r="I54" i="3" s="1"/>
  <c r="J54" i="3" s="1"/>
  <c r="U53" i="3"/>
  <c r="J53" i="3"/>
  <c r="I53" i="3"/>
  <c r="U52" i="3"/>
  <c r="I52" i="3"/>
  <c r="J52" i="3" s="1"/>
  <c r="U51" i="3"/>
  <c r="I51" i="3" s="1"/>
  <c r="J51" i="3" s="1"/>
  <c r="U50" i="3"/>
  <c r="I50" i="3" s="1"/>
  <c r="J50" i="3" s="1"/>
  <c r="U49" i="3"/>
  <c r="J49" i="3"/>
  <c r="I49" i="3"/>
  <c r="U48" i="3"/>
  <c r="I48" i="3"/>
  <c r="J48" i="3" s="1"/>
  <c r="U47" i="3"/>
  <c r="I47" i="3" s="1"/>
  <c r="J47" i="3" s="1"/>
  <c r="U46" i="3"/>
  <c r="I46" i="3" s="1"/>
  <c r="J46" i="3" s="1"/>
  <c r="U45" i="3"/>
  <c r="J45" i="3"/>
  <c r="I45" i="3"/>
  <c r="U44" i="3"/>
  <c r="I44" i="3"/>
  <c r="J44" i="3" s="1"/>
  <c r="U43" i="3"/>
  <c r="I43" i="3" s="1"/>
  <c r="J43" i="3" s="1"/>
  <c r="U42" i="3"/>
  <c r="I42" i="3" s="1"/>
  <c r="J42" i="3" s="1"/>
  <c r="U41" i="3"/>
  <c r="J41" i="3"/>
  <c r="I41" i="3"/>
  <c r="U40" i="3"/>
  <c r="I40" i="3"/>
  <c r="J40" i="3" s="1"/>
  <c r="U39" i="3"/>
  <c r="I39" i="3" s="1"/>
  <c r="J39" i="3" s="1"/>
  <c r="U38" i="3"/>
  <c r="I38" i="3" s="1"/>
  <c r="J38" i="3" s="1"/>
  <c r="U37" i="3"/>
  <c r="J37" i="3"/>
  <c r="I37" i="3"/>
  <c r="U36" i="3"/>
  <c r="I36" i="3"/>
  <c r="J36" i="3" s="1"/>
  <c r="U35" i="3"/>
  <c r="I35" i="3" s="1"/>
  <c r="J35" i="3" s="1"/>
  <c r="U34" i="3"/>
  <c r="I34" i="3" s="1"/>
  <c r="J34" i="3" s="1"/>
  <c r="U33" i="3"/>
  <c r="J33" i="3"/>
  <c r="I33" i="3"/>
  <c r="U32" i="3"/>
  <c r="I32" i="3"/>
  <c r="J32" i="3" s="1"/>
  <c r="U31" i="3"/>
  <c r="I31" i="3" s="1"/>
  <c r="J31" i="3" s="1"/>
  <c r="U30" i="3"/>
  <c r="I30" i="3" s="1"/>
  <c r="J30" i="3" s="1"/>
  <c r="U29" i="3"/>
  <c r="J29" i="3"/>
  <c r="I29" i="3"/>
  <c r="U28" i="3"/>
  <c r="I28" i="3"/>
  <c r="J28" i="3" s="1"/>
  <c r="U27" i="3"/>
  <c r="I27" i="3" s="1"/>
  <c r="J27" i="3" s="1"/>
  <c r="U26" i="3"/>
  <c r="I26" i="3" s="1"/>
  <c r="J26" i="3" s="1"/>
  <c r="U25" i="3"/>
  <c r="J25" i="3"/>
  <c r="I25" i="3"/>
  <c r="U24" i="3"/>
  <c r="I24" i="3"/>
  <c r="J24" i="3" s="1"/>
  <c r="U23" i="3"/>
  <c r="I23" i="3" s="1"/>
  <c r="J23" i="3" s="1"/>
  <c r="U22" i="3"/>
  <c r="I22" i="3" s="1"/>
  <c r="J22" i="3" s="1"/>
  <c r="U21" i="3"/>
  <c r="J21" i="3"/>
  <c r="I21" i="3"/>
  <c r="U20" i="3"/>
  <c r="I20" i="3"/>
  <c r="J20" i="3" s="1"/>
  <c r="U19" i="3"/>
  <c r="I19" i="3" s="1"/>
  <c r="J19" i="3" s="1"/>
  <c r="U18" i="3"/>
  <c r="I18" i="3" s="1"/>
  <c r="J18" i="3" s="1"/>
  <c r="G8" i="3"/>
  <c r="G6" i="3"/>
  <c r="BN2" i="17" l="1"/>
  <c r="P71" i="10"/>
  <c r="N80" i="10"/>
  <c r="S80" i="10" s="1"/>
  <c r="A262" i="10" s="1"/>
  <c r="BV2" i="17"/>
  <c r="CJ2" i="17"/>
  <c r="R2" i="17"/>
  <c r="BS2" i="17"/>
  <c r="CE2" i="17"/>
  <c r="BL2" i="17"/>
  <c r="BP2" i="17"/>
  <c r="CI2" i="17"/>
  <c r="JA15" i="17"/>
  <c r="JA2" i="17" s="1"/>
  <c r="T15" i="17"/>
  <c r="T2" i="17" s="1"/>
  <c r="EC15" i="17"/>
  <c r="EC2" i="17" s="1"/>
  <c r="IW15" i="17"/>
  <c r="IW2" i="17" s="1"/>
  <c r="AR15" i="17"/>
  <c r="AR2" i="17" s="1"/>
  <c r="P72" i="10"/>
  <c r="T71" i="10" s="1"/>
  <c r="A256" i="10" s="1"/>
  <c r="HN15" i="17"/>
  <c r="HP15" i="17" s="1"/>
  <c r="AJ15" i="17"/>
  <c r="AJ2" i="17" s="1"/>
  <c r="CU15" i="17"/>
  <c r="CU2" i="17" s="1"/>
  <c r="ES2" i="17"/>
  <c r="EQ15" i="17"/>
  <c r="EQ2" i="17" s="1"/>
  <c r="N110" i="10"/>
  <c r="P110" i="10" s="1"/>
  <c r="A270" i="10" s="1"/>
  <c r="N119" i="10"/>
  <c r="P119" i="10" s="1"/>
  <c r="A274" i="10" s="1"/>
  <c r="U2" i="17"/>
  <c r="CQ2" i="17"/>
  <c r="CY2" i="17"/>
  <c r="ET2" i="17"/>
  <c r="HF2" i="17"/>
  <c r="GI2" i="17"/>
  <c r="AW15" i="17"/>
  <c r="AW2" i="17" s="1"/>
  <c r="BA15" i="17"/>
  <c r="BA2" i="17" s="1"/>
  <c r="JC2" i="17"/>
  <c r="BJ15" i="17"/>
  <c r="BJ2" i="17" s="1"/>
  <c r="CN15" i="17"/>
  <c r="CN2" i="17" s="1"/>
  <c r="BH15" i="17"/>
  <c r="BH2" i="17" s="1"/>
  <c r="JR15" i="17"/>
  <c r="JR2" i="17" s="1"/>
  <c r="KY13" i="17"/>
  <c r="LB13" i="17"/>
  <c r="LC13" i="17" s="1"/>
  <c r="LD13" i="17" s="1"/>
  <c r="LE13" i="17" s="1"/>
  <c r="LF13" i="17" s="1"/>
  <c r="LG13" i="17" s="1"/>
  <c r="LH13" i="17" s="1"/>
  <c r="LI13" i="17" s="1"/>
  <c r="LJ13" i="17" s="1"/>
  <c r="LK13" i="17" s="1"/>
  <c r="LL13" i="17" s="1"/>
  <c r="LM13" i="17" s="1"/>
  <c r="LN13" i="17" s="1"/>
  <c r="LO13" i="17" s="1"/>
  <c r="LP13" i="17" s="1"/>
  <c r="LQ13" i="17" s="1"/>
  <c r="LR13" i="17" s="1"/>
  <c r="LS13" i="17" s="1"/>
  <c r="LT13" i="17" s="1"/>
  <c r="LU13" i="17" s="1"/>
  <c r="LV13" i="17" s="1"/>
  <c r="LW13" i="17" s="1"/>
  <c r="LX13" i="17" s="1"/>
  <c r="LY13" i="17" s="1"/>
  <c r="LZ13" i="17" s="1"/>
  <c r="MA13" i="17" s="1"/>
  <c r="MB13" i="17" s="1"/>
  <c r="MC13" i="17" s="1"/>
  <c r="MD13" i="17" s="1"/>
  <c r="ME13" i="17" s="1"/>
  <c r="MF13" i="17" s="1"/>
  <c r="MG13" i="17" s="1"/>
  <c r="MH13" i="17" s="1"/>
  <c r="MI13" i="17" s="1"/>
  <c r="MJ13" i="17" s="1"/>
  <c r="MK13" i="17" s="1"/>
  <c r="ML13" i="17" s="1"/>
  <c r="MM13" i="17" s="1"/>
  <c r="MN13" i="17" s="1"/>
  <c r="MO13" i="17" s="1"/>
  <c r="MP13" i="17" s="1"/>
  <c r="MQ13" i="17" s="1"/>
  <c r="MR13" i="17" s="1"/>
  <c r="MS13" i="17" s="1"/>
  <c r="MT13" i="17" s="1"/>
  <c r="MU13" i="17" s="1"/>
  <c r="MV13" i="17" s="1"/>
  <c r="MW13" i="17" s="1"/>
  <c r="MX13" i="17" s="1"/>
  <c r="MY13" i="17" s="1"/>
  <c r="MZ13" i="17" s="1"/>
  <c r="NA13" i="17" s="1"/>
  <c r="NB13" i="17" s="1"/>
  <c r="NC13" i="17" s="1"/>
  <c r="ND13" i="17" s="1"/>
  <c r="NE13" i="17" s="1"/>
  <c r="NF13" i="17" s="1"/>
  <c r="NG13" i="17" s="1"/>
  <c r="NH13" i="17" s="1"/>
  <c r="NI13" i="17" s="1"/>
  <c r="NJ13" i="17" s="1"/>
  <c r="NK13" i="17" s="1"/>
  <c r="NL13" i="17" s="1"/>
  <c r="NM13" i="17" s="1"/>
  <c r="NN13" i="17" s="1"/>
  <c r="NO13" i="17" s="1"/>
  <c r="NP13" i="17" s="1"/>
  <c r="NQ13" i="17" s="1"/>
  <c r="NR13" i="17" s="1"/>
  <c r="NS13" i="17" s="1"/>
  <c r="NT13" i="17" s="1"/>
  <c r="NU13" i="17" s="1"/>
  <c r="NV13" i="17" s="1"/>
  <c r="NW13" i="17" s="1"/>
  <c r="NX13" i="17" s="1"/>
  <c r="NY13" i="17" s="1"/>
  <c r="NZ13" i="17" s="1"/>
  <c r="OA13" i="17" s="1"/>
  <c r="OB13" i="17" s="1"/>
  <c r="K15" i="17"/>
  <c r="K2" i="17" s="1"/>
  <c r="AZ15" i="17"/>
  <c r="AZ2" i="17" s="1"/>
  <c r="DG2" i="17"/>
  <c r="DB15" i="17"/>
  <c r="DB2" i="17" s="1"/>
  <c r="AV15" i="17"/>
  <c r="DC2" i="17"/>
  <c r="HV15" i="17"/>
  <c r="HV2" i="17" s="1"/>
  <c r="HX2" i="17"/>
  <c r="BQ15" i="17"/>
  <c r="BQ2" i="17" s="1"/>
  <c r="AO15" i="17"/>
  <c r="EL15" i="17"/>
  <c r="EL2" i="17" s="1"/>
  <c r="EK15" i="17"/>
  <c r="EK2" i="17" s="1"/>
  <c r="IL15" i="17"/>
  <c r="IL2" i="17" s="1"/>
  <c r="NJ15" i="17"/>
  <c r="BX15" i="17"/>
  <c r="BX2" i="17" s="1"/>
  <c r="BE15" i="17"/>
  <c r="BE2" i="17" s="1"/>
  <c r="CF15" i="17"/>
  <c r="CF2" i="17" s="1"/>
  <c r="FG15" i="17"/>
  <c r="FG2" i="17" s="1"/>
  <c r="FF15" i="17"/>
  <c r="FF2" i="17" s="1"/>
  <c r="JL15" i="17"/>
  <c r="JL2" i="17" s="1"/>
  <c r="DJ15" i="17"/>
  <c r="DJ2" i="17" s="1"/>
  <c r="BD15" i="17"/>
  <c r="J63" i="10"/>
  <c r="G47" i="7" s="1"/>
  <c r="O63" i="10"/>
  <c r="J47" i="7" s="1"/>
  <c r="E63" i="10"/>
  <c r="D47" i="7" s="1"/>
  <c r="T63" i="10"/>
  <c r="L47" i="7" s="1"/>
  <c r="I61" i="3"/>
  <c r="J61" i="3" s="1"/>
  <c r="I65" i="3"/>
  <c r="J65" i="3" s="1"/>
  <c r="I69" i="3"/>
  <c r="J69" i="3" s="1"/>
  <c r="I73" i="3"/>
  <c r="J73" i="3" s="1"/>
  <c r="I77" i="3"/>
  <c r="J77" i="3" s="1"/>
  <c r="I81" i="3"/>
  <c r="J81" i="3" s="1"/>
  <c r="I85" i="3"/>
  <c r="J85" i="3" s="1"/>
  <c r="I89" i="3"/>
  <c r="J89" i="3" s="1"/>
  <c r="I93" i="3"/>
  <c r="J93" i="3" s="1"/>
  <c r="I97" i="3"/>
  <c r="J97" i="3" s="1"/>
  <c r="I101" i="3"/>
  <c r="J101" i="3" s="1"/>
  <c r="AG15" i="17" l="1"/>
  <c r="E48" i="7"/>
  <c r="HN2" i="17"/>
  <c r="HT15" i="17"/>
  <c r="HT2" i="17" s="1"/>
  <c r="CM15" i="17"/>
  <c r="AG2" i="17"/>
  <c r="AN15" i="17"/>
  <c r="AN2" i="17" s="1"/>
  <c r="AO2" i="17"/>
  <c r="BC15" i="17"/>
  <c r="BC2" i="17" s="1"/>
  <c r="BD2" i="17"/>
  <c r="CM2" i="17"/>
  <c r="AU15" i="17"/>
  <c r="AU2" i="17" s="1"/>
  <c r="AV2" i="17"/>
  <c r="HQ15" i="17"/>
  <c r="HP2" i="17"/>
  <c r="HQ2" i="17" s="1"/>
  <c r="BI15" i="17"/>
  <c r="BI2" i="17" s="1"/>
  <c r="X63" i="10"/>
  <c r="S63" i="10"/>
  <c r="N63" i="10"/>
  <c r="I63" i="10"/>
  <c r="C63" i="10"/>
  <c r="O47" i="7" s="1"/>
  <c r="S47" i="7" l="1"/>
  <c r="U240" i="10"/>
  <c r="AE15" i="17"/>
  <c r="AF15" i="17"/>
  <c r="AF2"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70275365-276A-46C1-9D62-CC0B6ED6F2B1}">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8FD023DF-EF2F-4167-9F88-BD037B763156}">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C050BDC8-9D49-4AFB-BA91-74941B1E89F9}">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2251AE19-0462-4A7B-9736-4D37E2B809E2}">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EFFB3581-92EF-4424-8420-1A901EFBF59C}">
      <text>
        <r>
          <rPr>
            <sz val="8"/>
            <color indexed="81"/>
            <rFont val="MS P ゴシック"/>
            <family val="3"/>
            <charset val="128"/>
          </rPr>
          <t>交付申請面積は協定毎に、地目別・基準別の面積を小数第一位切り捨て、整数止めで整理します。</t>
        </r>
      </text>
    </comment>
    <comment ref="I55" authorId="0" shapeId="0" xr:uid="{8D9C750E-419A-448F-9904-4BD1A4A4A149}">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7B2F0EAC-56C2-4137-9C22-13CB279FAF21}">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83062F93-1D97-46D6-9CE5-2821EC20D201}">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<sst xmlns="http://schemas.openxmlformats.org/spreadsheetml/2006/main" count="3870" uniqueCount="1598">
  <si>
    <t>中山間地域等直接支払交付金参考様式集（第6期対策）</t>
    <phoneticPr fontId="5"/>
  </si>
  <si>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5"/>
  </si>
  <si>
    <t>都道府県名</t>
    <rPh sb="0" eb="4">
      <t>トドウフケン</t>
    </rPh>
    <rPh sb="4" eb="5">
      <t>メイ</t>
    </rPh>
    <phoneticPr fontId="5"/>
  </si>
  <si>
    <t>○○県</t>
    <rPh sb="2" eb="3">
      <t>ケン</t>
    </rPh>
    <phoneticPr fontId="5"/>
  </si>
  <si>
    <t>　←　「都道府県」まで記入してください。</t>
    <rPh sb="4" eb="8">
      <t>トドウフケン</t>
    </rPh>
    <rPh sb="11" eb="13">
      <t>キニュウ</t>
    </rPh>
    <phoneticPr fontId="5"/>
  </si>
  <si>
    <t>市町村名</t>
    <rPh sb="0" eb="4">
      <t>シチョウソンメイ</t>
    </rPh>
    <phoneticPr fontId="5"/>
  </si>
  <si>
    <t>△△市</t>
    <rPh sb="2" eb="3">
      <t>シ</t>
    </rPh>
    <phoneticPr fontId="5"/>
  </si>
  <si>
    <t>　←　「市町村」まで記入してください。</t>
    <rPh sb="4" eb="7">
      <t>シチョウソン</t>
    </rPh>
    <phoneticPr fontId="5"/>
  </si>
  <si>
    <t>協定名</t>
    <rPh sb="0" eb="2">
      <t>キョウテイ</t>
    </rPh>
    <rPh sb="2" eb="3">
      <t>メイ</t>
    </rPh>
    <phoneticPr fontId="5"/>
  </si>
  <si>
    <t>あいうえお集落協定</t>
    <rPh sb="5" eb="7">
      <t>シュウラク</t>
    </rPh>
    <rPh sb="7" eb="9">
      <t>キョウテイ</t>
    </rPh>
    <phoneticPr fontId="5"/>
  </si>
  <si>
    <t>代表者名</t>
    <rPh sb="0" eb="3">
      <t>ダイヒョウシャ</t>
    </rPh>
    <rPh sb="3" eb="4">
      <t>メイ</t>
    </rPh>
    <phoneticPr fontId="5"/>
  </si>
  <si>
    <t>中山間　太郎</t>
    <rPh sb="0" eb="3">
      <t>チュウサンカン</t>
    </rPh>
    <rPh sb="4" eb="6">
      <t>タロウ</t>
    </rPh>
    <phoneticPr fontId="5"/>
  </si>
  <si>
    <t>協定所在地</t>
    <rPh sb="0" eb="2">
      <t>キョウテイ</t>
    </rPh>
    <rPh sb="2" eb="5">
      <t>ショザイチ</t>
    </rPh>
    <phoneticPr fontId="5"/>
  </si>
  <si>
    <t>○○県△△市○町</t>
    <rPh sb="2" eb="3">
      <t>ケン</t>
    </rPh>
    <rPh sb="5" eb="6">
      <t>シ</t>
    </rPh>
    <rPh sb="7" eb="8">
      <t>チョウ</t>
    </rPh>
    <phoneticPr fontId="5"/>
  </si>
  <si>
    <t>★記入の手順と注意事項</t>
    <rPh sb="1" eb="3">
      <t>キニュウ</t>
    </rPh>
    <rPh sb="4" eb="6">
      <t>テジュン</t>
    </rPh>
    <rPh sb="7" eb="9">
      <t>チュウイ</t>
    </rPh>
    <rPh sb="9" eb="11">
      <t>ジコウ</t>
    </rPh>
    <phoneticPr fontId="5"/>
  </si>
  <si>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5"/>
  </si>
  <si>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5"/>
  </si>
  <si>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5"/>
  </si>
  <si>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5"/>
  </si>
  <si>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5"/>
  </si>
  <si>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5"/>
  </si>
  <si>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5"/>
  </si>
  <si>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5"/>
  </si>
  <si>
    <t>★提出書類と各シートの説明</t>
    <rPh sb="1" eb="3">
      <t>テイシュツ</t>
    </rPh>
    <rPh sb="3" eb="5">
      <t>ショルイ</t>
    </rPh>
    <rPh sb="6" eb="7">
      <t>カク</t>
    </rPh>
    <rPh sb="11" eb="13">
      <t>セツメイ</t>
    </rPh>
    <phoneticPr fontId="5"/>
  </si>
  <si>
    <t>１．事業計画の申請時に提出するもの</t>
    <rPh sb="2" eb="4">
      <t>ジギョウ</t>
    </rPh>
    <rPh sb="4" eb="6">
      <t>ケイカク</t>
    </rPh>
    <rPh sb="7" eb="9">
      <t>シンセイ</t>
    </rPh>
    <rPh sb="9" eb="10">
      <t>トキ</t>
    </rPh>
    <rPh sb="11" eb="13">
      <t>テイシュツ</t>
    </rPh>
    <phoneticPr fontId="5"/>
  </si>
  <si>
    <t>様式番号</t>
    <rPh sb="0" eb="2">
      <t>ヨウシキ</t>
    </rPh>
    <rPh sb="2" eb="4">
      <t>バンゴウ</t>
    </rPh>
    <phoneticPr fontId="5"/>
  </si>
  <si>
    <t>様式名</t>
    <rPh sb="0" eb="3">
      <t>ヨウシキメイ</t>
    </rPh>
    <phoneticPr fontId="5"/>
  </si>
  <si>
    <t>提出の必要性</t>
    <rPh sb="0" eb="2">
      <t>テイシュツ</t>
    </rPh>
    <rPh sb="3" eb="6">
      <t>ヒツヨウセイ</t>
    </rPh>
    <phoneticPr fontId="5"/>
  </si>
  <si>
    <t>シート名</t>
    <rPh sb="3" eb="4">
      <t>メイ</t>
    </rPh>
    <phoneticPr fontId="5"/>
  </si>
  <si>
    <t>参考様式第４号</t>
    <rPh sb="0" eb="4">
      <t>サンコウヨウシキ</t>
    </rPh>
    <rPh sb="4" eb="5">
      <t>ダイ</t>
    </rPh>
    <rPh sb="6" eb="7">
      <t>ゴウ</t>
    </rPh>
    <phoneticPr fontId="5"/>
  </si>
  <si>
    <t>多面的機能発揮促進事業に関する計画の認定［変更の認定］の申請について</t>
    <phoneticPr fontId="5"/>
  </si>
  <si>
    <r>
      <t xml:space="preserve">必須
</t>
    </r>
    <r>
      <rPr>
        <sz val="9"/>
        <rFont val="Meiryo UI"/>
        <family val="3"/>
        <charset val="128"/>
      </rPr>
      <t>（集落・個別協定）</t>
    </r>
    <rPh sb="0" eb="2">
      <t>ヒッス</t>
    </rPh>
    <rPh sb="4" eb="6">
      <t>シュウラク</t>
    </rPh>
    <rPh sb="7" eb="11">
      <t>コベツキョウテイ</t>
    </rPh>
    <phoneticPr fontId="5"/>
  </si>
  <si>
    <t>参４_申請</t>
    <phoneticPr fontId="5"/>
  </si>
  <si>
    <t>参４_申請_事業計画</t>
    <phoneticPr fontId="5"/>
  </si>
  <si>
    <r>
      <t xml:space="preserve">別紙様式１
</t>
    </r>
    <r>
      <rPr>
        <sz val="8"/>
        <rFont val="メイリオ"/>
        <family val="3"/>
        <charset val="128"/>
      </rPr>
      <t>（共通部分）</t>
    </r>
    <phoneticPr fontId="5"/>
  </si>
  <si>
    <r>
      <t xml:space="preserve">農業の有する多面的機能の発揮の促進に関する活動計画書
</t>
    </r>
    <r>
      <rPr>
        <sz val="9"/>
        <rFont val="メイリオ"/>
        <family val="3"/>
        <charset val="128"/>
      </rPr>
      <t>（中山間地域等直接支払に関する集落協定）</t>
    </r>
    <phoneticPr fontId="5"/>
  </si>
  <si>
    <t>別紙１①</t>
    <phoneticPr fontId="5"/>
  </si>
  <si>
    <t>　　　別添１</t>
    <rPh sb="3" eb="5">
      <t>ベッテン</t>
    </rPh>
    <phoneticPr fontId="5"/>
  </si>
  <si>
    <t>実施区域位置図</t>
    <phoneticPr fontId="5"/>
  </si>
  <si>
    <t>別紙１②</t>
    <phoneticPr fontId="5"/>
  </si>
  <si>
    <t>　　　別添２</t>
    <rPh sb="3" eb="5">
      <t>ベッテン</t>
    </rPh>
    <phoneticPr fontId="5"/>
  </si>
  <si>
    <t>構成員一覧</t>
    <rPh sb="0" eb="5">
      <t>コウセイインイチラン</t>
    </rPh>
    <phoneticPr fontId="5"/>
  </si>
  <si>
    <t>別紙１③</t>
    <phoneticPr fontId="5"/>
  </si>
  <si>
    <t>　　　別紙○</t>
    <rPh sb="3" eb="5">
      <t>ベッシ</t>
    </rPh>
    <phoneticPr fontId="5"/>
  </si>
  <si>
    <t>２号事業様式（中山間地域等直接支払交付金）</t>
    <phoneticPr fontId="5"/>
  </si>
  <si>
    <t>必須
（集落協定）</t>
    <rPh sb="0" eb="2">
      <t>ヒッス</t>
    </rPh>
    <rPh sb="6" eb="8">
      <t>キョウテイ</t>
    </rPh>
    <phoneticPr fontId="5"/>
  </si>
  <si>
    <t>別紙１④</t>
    <phoneticPr fontId="5"/>
  </si>
  <si>
    <t>別紙様式２</t>
    <phoneticPr fontId="5"/>
  </si>
  <si>
    <t>農用地の内訳等及びネットワーク化活動計画</t>
    <phoneticPr fontId="5"/>
  </si>
  <si>
    <t>別紙２①</t>
    <phoneticPr fontId="5"/>
  </si>
  <si>
    <t>別紙様式３</t>
    <phoneticPr fontId="5"/>
  </si>
  <si>
    <t>協定対象施設の管理方法</t>
    <phoneticPr fontId="5"/>
  </si>
  <si>
    <t>別紙３</t>
    <phoneticPr fontId="5"/>
  </si>
  <si>
    <t>別紙様式４</t>
  </si>
  <si>
    <t>土地改良通年施行実施計画書</t>
    <phoneticPr fontId="5"/>
  </si>
  <si>
    <t>別紙４</t>
    <phoneticPr fontId="5"/>
  </si>
  <si>
    <t>別紙様式５</t>
  </si>
  <si>
    <t>農業所得の確認に関する承諾書</t>
    <phoneticPr fontId="5"/>
  </si>
  <si>
    <t>別紙５</t>
    <phoneticPr fontId="5"/>
  </si>
  <si>
    <t>別紙様式６</t>
    <phoneticPr fontId="5"/>
  </si>
  <si>
    <t>個別協定 経営規模及び農業所得調書</t>
    <phoneticPr fontId="5"/>
  </si>
  <si>
    <t>必須
（個別協定）</t>
    <rPh sb="0" eb="2">
      <t>ヒッス</t>
    </rPh>
    <rPh sb="4" eb="6">
      <t>コベツ</t>
    </rPh>
    <rPh sb="6" eb="8">
      <t>キョウテイ</t>
    </rPh>
    <phoneticPr fontId="5"/>
  </si>
  <si>
    <t>別紙６</t>
    <rPh sb="0" eb="2">
      <t>ベッシ</t>
    </rPh>
    <phoneticPr fontId="5"/>
  </si>
  <si>
    <t>別紙様式７</t>
    <rPh sb="0" eb="4">
      <t>ベッシヨウシキ</t>
    </rPh>
    <phoneticPr fontId="5"/>
  </si>
  <si>
    <t>協定農用地の概要</t>
    <phoneticPr fontId="5"/>
  </si>
  <si>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5"/>
  </si>
  <si>
    <t>別紙７</t>
    <phoneticPr fontId="5"/>
  </si>
  <si>
    <t>　　　別添</t>
    <rPh sb="3" eb="5">
      <t>ベッテン</t>
    </rPh>
    <phoneticPr fontId="5"/>
  </si>
  <si>
    <t>農作業受委託契約書（様式例）</t>
    <rPh sb="10" eb="12">
      <t>ヨウシキ</t>
    </rPh>
    <rPh sb="12" eb="13">
      <t>レイ</t>
    </rPh>
    <phoneticPr fontId="5"/>
  </si>
  <si>
    <t>別紙７（別添）</t>
    <rPh sb="4" eb="6">
      <t>ベッテン</t>
    </rPh>
    <phoneticPr fontId="5"/>
  </si>
  <si>
    <t>別紙様式８</t>
    <rPh sb="0" eb="4">
      <t>ベッシヨウシキ</t>
    </rPh>
    <phoneticPr fontId="5"/>
  </si>
  <si>
    <t>環境負荷低減のチェックシート（集落協定向け）</t>
    <rPh sb="0" eb="2">
      <t>カンキョウ</t>
    </rPh>
    <rPh sb="2" eb="4">
      <t>フカ</t>
    </rPh>
    <rPh sb="4" eb="6">
      <t>テイゲン</t>
    </rPh>
    <rPh sb="15" eb="19">
      <t>シュウラクキョウテイ</t>
    </rPh>
    <rPh sb="19" eb="20">
      <t>ム</t>
    </rPh>
    <phoneticPr fontId="5"/>
  </si>
  <si>
    <t>別紙８</t>
    <phoneticPr fontId="5"/>
  </si>
  <si>
    <t>別紙様式９</t>
    <rPh sb="0" eb="4">
      <t>ベッシヨウシキ</t>
    </rPh>
    <phoneticPr fontId="5"/>
  </si>
  <si>
    <t>環境負荷低減のチェックシート（個別協定向け）</t>
    <rPh sb="0" eb="2">
      <t>カンキョウ</t>
    </rPh>
    <rPh sb="2" eb="4">
      <t>フカ</t>
    </rPh>
    <rPh sb="4" eb="6">
      <t>テイゲン</t>
    </rPh>
    <rPh sb="15" eb="17">
      <t>コベツ</t>
    </rPh>
    <rPh sb="17" eb="19">
      <t>キョウテイ</t>
    </rPh>
    <rPh sb="19" eb="20">
      <t>ム</t>
    </rPh>
    <phoneticPr fontId="5"/>
  </si>
  <si>
    <t>別紙９</t>
    <rPh sb="0" eb="2">
      <t>ベッシ</t>
    </rPh>
    <phoneticPr fontId="5"/>
  </si>
  <si>
    <t>２．ネットワーク化活動計画作成時に使用するもの</t>
    <rPh sb="8" eb="13">
      <t>カカツドウケイカク</t>
    </rPh>
    <rPh sb="13" eb="15">
      <t>サクセイ</t>
    </rPh>
    <rPh sb="15" eb="16">
      <t>ジ</t>
    </rPh>
    <rPh sb="17" eb="19">
      <t>シヨウ</t>
    </rPh>
    <phoneticPr fontId="5"/>
  </si>
  <si>
    <t>様式番号</t>
    <rPh sb="0" eb="4">
      <t>ヨウシキバンゴウ</t>
    </rPh>
    <phoneticPr fontId="5"/>
  </si>
  <si>
    <t>別紙様式２</t>
    <rPh sb="0" eb="2">
      <t>ベッシ</t>
    </rPh>
    <rPh sb="2" eb="4">
      <t>ヨウシキ</t>
    </rPh>
    <phoneticPr fontId="5"/>
  </si>
  <si>
    <t>農用地の内訳等及びネットワーク化活動計画
○農用地の内訳等</t>
    <rPh sb="22" eb="25">
      <t>ノウヨウチ</t>
    </rPh>
    <rPh sb="26" eb="28">
      <t>ウチワケ</t>
    </rPh>
    <rPh sb="28" eb="29">
      <t>トウ</t>
    </rPh>
    <phoneticPr fontId="5"/>
  </si>
  <si>
    <t>別紙２①　（再掲）</t>
    <rPh sb="0" eb="2">
      <t>ベッシ</t>
    </rPh>
    <rPh sb="6" eb="8">
      <t>サイケイ</t>
    </rPh>
    <phoneticPr fontId="5"/>
  </si>
  <si>
    <t>農用地の内訳等及びネットワーク化活動計画
○ネットワーク化活動計画</t>
    <phoneticPr fontId="5"/>
  </si>
  <si>
    <t>別紙２②（ネットワーク化活動計画）</t>
    <phoneticPr fontId="5"/>
  </si>
  <si>
    <r>
      <t xml:space="preserve">必要に応じて
</t>
    </r>
    <r>
      <rPr>
        <sz val="9"/>
        <rFont val="Meiryo UI"/>
        <family val="3"/>
        <charset val="128"/>
      </rPr>
      <t>（集落協定）</t>
    </r>
    <rPh sb="0" eb="2">
      <t>ヒツヨウ</t>
    </rPh>
    <rPh sb="3" eb="4">
      <t>オウ</t>
    </rPh>
    <rPh sb="8" eb="10">
      <t>シュウラク</t>
    </rPh>
    <rPh sb="10" eb="12">
      <t>キョウテイ</t>
    </rPh>
    <phoneticPr fontId="5"/>
  </si>
  <si>
    <t>別紙２③（ネットワーク化）</t>
    <phoneticPr fontId="5"/>
  </si>
  <si>
    <t>別紙２④（統合）</t>
    <phoneticPr fontId="5"/>
  </si>
  <si>
    <t>別紙２⑤（多様な組織等の参画）</t>
    <phoneticPr fontId="5"/>
  </si>
  <si>
    <t>３．その他の様式</t>
    <rPh sb="4" eb="5">
      <t>タ</t>
    </rPh>
    <rPh sb="6" eb="8">
      <t>ヨウシキ</t>
    </rPh>
    <phoneticPr fontId="5"/>
  </si>
  <si>
    <t>参考様式第10号</t>
    <rPh sb="0" eb="4">
      <t>サンコウヨウシキ</t>
    </rPh>
    <rPh sb="4" eb="5">
      <t>ダイ</t>
    </rPh>
    <rPh sb="7" eb="8">
      <t>ゴウ</t>
    </rPh>
    <phoneticPr fontId="5"/>
  </si>
  <si>
    <t>中山間地域等直接支払交付金交付農用地の自然災害における災害復旧計画の提出について</t>
    <phoneticPr fontId="5"/>
  </si>
  <si>
    <t>必要に応じて
（集落・個別協定）</t>
    <rPh sb="0" eb="2">
      <t>ヒツヨウ</t>
    </rPh>
    <rPh sb="3" eb="4">
      <t>オウ</t>
    </rPh>
    <rPh sb="8" eb="10">
      <t>シュウラク</t>
    </rPh>
    <rPh sb="11" eb="15">
      <t>コベツキョウテイ</t>
    </rPh>
    <phoneticPr fontId="5"/>
  </si>
  <si>
    <t>参10</t>
    <rPh sb="0" eb="1">
      <t>サン</t>
    </rPh>
    <phoneticPr fontId="5"/>
  </si>
  <si>
    <t>参考様式第12号</t>
    <rPh sb="0" eb="4">
      <t>サンコウヨウシキ</t>
    </rPh>
    <rPh sb="4" eb="5">
      <t>ダイ</t>
    </rPh>
    <rPh sb="7" eb="8">
      <t>ゴウ</t>
    </rPh>
    <phoneticPr fontId="5"/>
  </si>
  <si>
    <t>共用資産管理台帳</t>
    <phoneticPr fontId="5"/>
  </si>
  <si>
    <t>必要に応じて
（集落協定）</t>
    <rPh sb="0" eb="2">
      <t>ヒツヨウ</t>
    </rPh>
    <rPh sb="3" eb="4">
      <t>オウ</t>
    </rPh>
    <rPh sb="8" eb="10">
      <t>シュウラク</t>
    </rPh>
    <rPh sb="10" eb="12">
      <t>キョウテイ</t>
    </rPh>
    <phoneticPr fontId="5"/>
  </si>
  <si>
    <t>参12</t>
    <phoneticPr fontId="5"/>
  </si>
  <si>
    <t>参考様式第13号</t>
    <rPh sb="0" eb="4">
      <t>サンコウヨウシキ</t>
    </rPh>
    <rPh sb="4" eb="5">
      <t>ダイ</t>
    </rPh>
    <rPh sb="7" eb="8">
      <t>ゴウ</t>
    </rPh>
    <phoneticPr fontId="5"/>
  </si>
  <si>
    <t>機械等利用管理規程</t>
    <phoneticPr fontId="5"/>
  </si>
  <si>
    <t>参13</t>
    <phoneticPr fontId="5"/>
  </si>
  <si>
    <t>参考様式第14号</t>
    <rPh sb="0" eb="4">
      <t>サンコウヨウシキ</t>
    </rPh>
    <rPh sb="4" eb="5">
      <t>ダイ</t>
    </rPh>
    <rPh sb="7" eb="8">
      <t>ゴウ</t>
    </rPh>
    <phoneticPr fontId="5"/>
  </si>
  <si>
    <t>機械等利用簿</t>
    <phoneticPr fontId="5"/>
  </si>
  <si>
    <t>参14</t>
    <phoneticPr fontId="5"/>
  </si>
  <si>
    <t>参考様式第17号</t>
    <rPh sb="0" eb="4">
      <t>サンコウヨウシキ</t>
    </rPh>
    <rPh sb="4" eb="5">
      <t>ダイ</t>
    </rPh>
    <rPh sb="7" eb="8">
      <t>ゴウ</t>
    </rPh>
    <phoneticPr fontId="5"/>
  </si>
  <si>
    <t>令和7年度中山間地域等直接支払交付金早期交付申請書</t>
    <phoneticPr fontId="5"/>
  </si>
  <si>
    <t>参17</t>
    <phoneticPr fontId="5"/>
  </si>
  <si>
    <t>参17_別紙</t>
    <phoneticPr fontId="5"/>
  </si>
  <si>
    <t>　別紙１</t>
    <phoneticPr fontId="5"/>
  </si>
  <si>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5"/>
  </si>
  <si>
    <t>収支報告書（収支報告書連動）</t>
    <rPh sb="0" eb="5">
      <t>シュウシホウコクショ</t>
    </rPh>
    <rPh sb="6" eb="11">
      <t>シュウシホウコクショ</t>
    </rPh>
    <rPh sb="11" eb="13">
      <t>レンドウ</t>
    </rPh>
    <phoneticPr fontId="5"/>
  </si>
  <si>
    <t>　別紙</t>
    <rPh sb="1" eb="3">
      <t>ベッシ</t>
    </rPh>
    <phoneticPr fontId="5"/>
  </si>
  <si>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5"/>
  </si>
  <si>
    <t>支出に係る届出</t>
    <rPh sb="0" eb="2">
      <t>シシュツ</t>
    </rPh>
    <rPh sb="3" eb="4">
      <t>カカ</t>
    </rPh>
    <rPh sb="5" eb="6">
      <t>トド</t>
    </rPh>
    <rPh sb="6" eb="7">
      <t>デ</t>
    </rPh>
    <phoneticPr fontId="5"/>
  </si>
  <si>
    <t>ー</t>
    <phoneticPr fontId="5"/>
  </si>
  <si>
    <t>中山間地域等直接支払交付金　活動記録</t>
    <rPh sb="0" eb="10">
      <t>チュウサンカンチイキトウチョクセツシハライ</t>
    </rPh>
    <rPh sb="10" eb="13">
      <t>コウフキン</t>
    </rPh>
    <rPh sb="14" eb="18">
      <t>カツドウキロク</t>
    </rPh>
    <phoneticPr fontId="5"/>
  </si>
  <si>
    <t>必要に応じて</t>
    <rPh sb="0" eb="2">
      <t>ヒツヨウ</t>
    </rPh>
    <rPh sb="3" eb="4">
      <t>オウ</t>
    </rPh>
    <phoneticPr fontId="5"/>
  </si>
  <si>
    <t>活動記録（参考）</t>
    <rPh sb="0" eb="4">
      <t>カツドウキロク</t>
    </rPh>
    <rPh sb="5" eb="7">
      <t>サンコウ</t>
    </rPh>
    <phoneticPr fontId="5"/>
  </si>
  <si>
    <t>中山間地域等直接支払交付金　金銭出納簿</t>
    <rPh sb="14" eb="19">
      <t>キンセンスイトウボ</t>
    </rPh>
    <phoneticPr fontId="5"/>
  </si>
  <si>
    <t>金銭出納簿（今年度）（参考）</t>
    <rPh sb="0" eb="5">
      <t>キンセンスイトウボ</t>
    </rPh>
    <rPh sb="6" eb="9">
      <t>コンネンド</t>
    </rPh>
    <rPh sb="11" eb="13">
      <t>サンコウ</t>
    </rPh>
    <phoneticPr fontId="5"/>
  </si>
  <si>
    <t>金銭出納簿（前年度）（参考）</t>
    <rPh sb="0" eb="5">
      <t>キンセンスイトウボ</t>
    </rPh>
    <rPh sb="6" eb="9">
      <t>ゼンネンド</t>
    </rPh>
    <rPh sb="11" eb="13">
      <t>サンコウ</t>
    </rPh>
    <phoneticPr fontId="5"/>
  </si>
  <si>
    <t>（参考）</t>
    <rPh sb="1" eb="3">
      <t>サンコウ</t>
    </rPh>
    <phoneticPr fontId="5"/>
  </si>
  <si>
    <t>活動記録（多面的機能支払交付金の様式）</t>
    <phoneticPr fontId="5"/>
  </si>
  <si>
    <t>活動記録（多面的機能支払交付金の様式）</t>
    <rPh sb="0" eb="4">
      <t>カツドウキロク</t>
    </rPh>
    <phoneticPr fontId="5"/>
  </si>
  <si>
    <t>金銭出納簿（多面的機能支払交付金の様式）</t>
    <rPh sb="0" eb="5">
      <t>キンセンスイトウボ</t>
    </rPh>
    <phoneticPr fontId="5"/>
  </si>
  <si>
    <t>金銭出納簿（多面的機能支払交付金の様式）</t>
    <phoneticPr fontId="5"/>
  </si>
  <si>
    <t>４．その他のシート（集落協定の方は入力不要です。（市町村用））</t>
    <rPh sb="4" eb="5">
      <t>タ</t>
    </rPh>
    <rPh sb="25" eb="28">
      <t>シチョウソン</t>
    </rPh>
    <rPh sb="28" eb="29">
      <t>ヨウ</t>
    </rPh>
    <phoneticPr fontId="5"/>
  </si>
  <si>
    <t>内容</t>
    <rPh sb="0" eb="2">
      <t>ナイヨウ</t>
    </rPh>
    <phoneticPr fontId="5"/>
  </si>
  <si>
    <t>市町村の実施状況調査の集計用シート</t>
    <rPh sb="0" eb="3">
      <t>シチョウソン</t>
    </rPh>
    <rPh sb="4" eb="10">
      <t>ジッシジョウキョウチョウサ</t>
    </rPh>
    <rPh sb="11" eb="14">
      <t>シュウケイヨウ</t>
    </rPh>
    <phoneticPr fontId="5"/>
  </si>
  <si>
    <t>実施状況報告（様式2）</t>
    <phoneticPr fontId="5"/>
  </si>
  <si>
    <t>（別紙様式２）</t>
    <rPh sb="1" eb="3">
      <t>ベッシ</t>
    </rPh>
    <rPh sb="3" eb="5">
      <t>ヨウシキ</t>
    </rPh>
    <phoneticPr fontId="5"/>
  </si>
  <si>
    <t>注１）「農用地の内訳等」は集落協定書に添付し、提出期限（当該年度の６月30日、令和７年度においては８月31日）までに協定農用地の存する市町村長に提出する。</t>
    <phoneticPr fontId="5"/>
  </si>
  <si>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5"/>
  </si>
  <si>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5"/>
  </si>
  <si>
    <t>棚田地域振興活動加算</t>
    <phoneticPr fontId="5"/>
  </si>
  <si>
    <t>ネットワーク化活動計画を
作成する</t>
    <rPh sb="6" eb="11">
      <t>カカツドウケイカク</t>
    </rPh>
    <rPh sb="13" eb="15">
      <t>サクセイ</t>
    </rPh>
    <phoneticPr fontId="5"/>
  </si>
  <si>
    <t>超急傾斜農地保全管理加算</t>
    <phoneticPr fontId="5"/>
  </si>
  <si>
    <t>ネットワーク化加算</t>
    <phoneticPr fontId="5"/>
  </si>
  <si>
    <t>ネットワーク化活動計画を
作成しない</t>
    <rPh sb="6" eb="11">
      <t>カカツドウケイカク</t>
    </rPh>
    <rPh sb="13" eb="15">
      <t>サクセイ</t>
    </rPh>
    <phoneticPr fontId="5"/>
  </si>
  <si>
    <t>スマート農業加算</t>
    <phoneticPr fontId="5"/>
  </si>
  <si>
    <t>集落機能強化加算の経過措置</t>
    <phoneticPr fontId="5"/>
  </si>
  <si>
    <t>○農用地の内訳等</t>
    <phoneticPr fontId="5"/>
  </si>
  <si>
    <t>こちらのセルには関数が入っているので変更しないでください。</t>
    <rPh sb="8" eb="10">
      <t>カンスウ</t>
    </rPh>
    <rPh sb="11" eb="12">
      <t>ハイ</t>
    </rPh>
    <rPh sb="18" eb="20">
      <t>ヘンコウ</t>
    </rPh>
    <phoneticPr fontId="5"/>
  </si>
  <si>
    <t xml:space="preserve">
①現況</t>
    <rPh sb="2" eb="4">
      <t>ゲンキョウ</t>
    </rPh>
    <phoneticPr fontId="5"/>
  </si>
  <si>
    <t xml:space="preserve">
②基礎・体制整備単価</t>
    <phoneticPr fontId="5"/>
  </si>
  <si>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5"/>
  </si>
  <si>
    <t>ネットワーク化活動計画を作成する</t>
    <rPh sb="6" eb="11">
      <t>カカツドウケイカク</t>
    </rPh>
    <rPh sb="12" eb="14">
      <t>サクセイ</t>
    </rPh>
    <phoneticPr fontId="5"/>
  </si>
  <si>
    <t>ネットワーク化活動計画を作成しない</t>
    <rPh sb="6" eb="11">
      <t>カカツドウケイカク</t>
    </rPh>
    <rPh sb="12" eb="14">
      <t>サクセイ</t>
    </rPh>
    <phoneticPr fontId="5"/>
  </si>
  <si>
    <t>④加算の適用</t>
    <phoneticPr fontId="5"/>
  </si>
  <si>
    <t>⑤農用地の管理</t>
    <rPh sb="1" eb="4">
      <t>ノウヨウチ</t>
    </rPh>
    <rPh sb="5" eb="7">
      <t>カンリ</t>
    </rPh>
    <phoneticPr fontId="5"/>
  </si>
  <si>
    <t>⑥管理者</t>
    <rPh sb="1" eb="4">
      <t>カンリシャ</t>
    </rPh>
    <phoneticPr fontId="5"/>
  </si>
  <si>
    <t>⑦個人配分を受ける所得超過者の引受地</t>
    <phoneticPr fontId="5"/>
  </si>
  <si>
    <t>地域区分</t>
    <rPh sb="0" eb="2">
      <t>チイキ</t>
    </rPh>
    <rPh sb="2" eb="4">
      <t>クブン</t>
    </rPh>
    <phoneticPr fontId="5"/>
  </si>
  <si>
    <t>一団の農用地名</t>
    <rPh sb="0" eb="2">
      <t>イチダン</t>
    </rPh>
    <rPh sb="3" eb="6">
      <t>ノウヨウチ</t>
    </rPh>
    <rPh sb="6" eb="7">
      <t>メイ</t>
    </rPh>
    <phoneticPr fontId="5"/>
  </si>
  <si>
    <t>団地名</t>
    <rPh sb="0" eb="2">
      <t>ダンチ</t>
    </rPh>
    <rPh sb="2" eb="3">
      <t>メイ</t>
    </rPh>
    <phoneticPr fontId="5"/>
  </si>
  <si>
    <t>地番</t>
    <rPh sb="0" eb="2">
      <t>チバン</t>
    </rPh>
    <phoneticPr fontId="5"/>
  </si>
  <si>
    <t>地目</t>
    <rPh sb="0" eb="2">
      <t>チモク</t>
    </rPh>
    <phoneticPr fontId="5"/>
  </si>
  <si>
    <t>面積(㎡)</t>
    <rPh sb="0" eb="2">
      <t>メンセキ</t>
    </rPh>
    <phoneticPr fontId="5"/>
  </si>
  <si>
    <t>交付基準(傾斜等)</t>
    <phoneticPr fontId="5"/>
  </si>
  <si>
    <t>超急傾斜農地
棚田地域振興農地のうち</t>
    <rPh sb="0" eb="1">
      <t>チョウ</t>
    </rPh>
    <rPh sb="1" eb="4">
      <t>キュウケイシャ</t>
    </rPh>
    <rPh sb="4" eb="6">
      <t>ノウチ</t>
    </rPh>
    <phoneticPr fontId="5"/>
  </si>
  <si>
    <t>10a当たりの単価(円)</t>
    <phoneticPr fontId="5"/>
  </si>
  <si>
    <t>交付額(円)</t>
    <phoneticPr fontId="5"/>
  </si>
  <si>
    <t>農用地の現況</t>
    <phoneticPr fontId="5"/>
  </si>
  <si>
    <t>具体的な活動内容</t>
    <rPh sb="0" eb="3">
      <t>グタイテキ</t>
    </rPh>
    <rPh sb="4" eb="6">
      <t>カツドウ</t>
    </rPh>
    <rPh sb="6" eb="8">
      <t>ナイヨウ</t>
    </rPh>
    <phoneticPr fontId="5"/>
  </si>
  <si>
    <t>ネットワーク化活動計画＋目＋傾斜</t>
    <rPh sb="6" eb="11">
      <t>カカツドウケイカク</t>
    </rPh>
    <rPh sb="12" eb="13">
      <t>メ</t>
    </rPh>
    <rPh sb="14" eb="16">
      <t>ケイシャ</t>
    </rPh>
    <phoneticPr fontId="5"/>
  </si>
  <si>
    <t>通常地域（8法内）</t>
  </si>
  <si>
    <t>○○地区</t>
    <rPh sb="2" eb="4">
      <t>チク</t>
    </rPh>
    <phoneticPr fontId="5"/>
  </si>
  <si>
    <t>A1団地</t>
    <rPh sb="2" eb="4">
      <t>ダンチ</t>
    </rPh>
    <phoneticPr fontId="5"/>
  </si>
  <si>
    <t>○○町○○番の１</t>
    <rPh sb="2" eb="3">
      <t>マチ</t>
    </rPh>
    <rPh sb="5" eb="6">
      <t>バン</t>
    </rPh>
    <phoneticPr fontId="5"/>
  </si>
  <si>
    <t>田</t>
    <rPh sb="0" eb="1">
      <t>デン</t>
    </rPh>
    <phoneticPr fontId="5"/>
  </si>
  <si>
    <t>急傾斜</t>
    <rPh sb="0" eb="3">
      <t>キュウケイシャ</t>
    </rPh>
    <phoneticPr fontId="5"/>
  </si>
  <si>
    <t>　</t>
  </si>
  <si>
    <t>耕作地</t>
    <rPh sb="0" eb="2">
      <t>コウサク</t>
    </rPh>
    <rPh sb="2" eb="3">
      <t>チ</t>
    </rPh>
    <phoneticPr fontId="5"/>
  </si>
  <si>
    <t>農林太郎</t>
    <rPh sb="0" eb="2">
      <t>ノウリン</t>
    </rPh>
    <rPh sb="2" eb="4">
      <t>タロウ</t>
    </rPh>
    <phoneticPr fontId="5"/>
  </si>
  <si>
    <t>○○町○○番の２</t>
    <rPh sb="2" eb="3">
      <t>マチ</t>
    </rPh>
    <rPh sb="5" eb="6">
      <t>バン</t>
    </rPh>
    <phoneticPr fontId="5"/>
  </si>
  <si>
    <t>○○町○○番の３</t>
    <rPh sb="2" eb="3">
      <t>マチ</t>
    </rPh>
    <rPh sb="5" eb="6">
      <t>バン</t>
    </rPh>
    <phoneticPr fontId="5"/>
  </si>
  <si>
    <t>〇</t>
  </si>
  <si>
    <t>　</t>
    <phoneticPr fontId="5"/>
  </si>
  <si>
    <t>○○町○○番の４</t>
    <rPh sb="2" eb="3">
      <t>マチ</t>
    </rPh>
    <rPh sb="5" eb="6">
      <t>バン</t>
    </rPh>
    <phoneticPr fontId="5"/>
  </si>
  <si>
    <t>○○町○○番の５</t>
    <rPh sb="2" eb="3">
      <t>マチ</t>
    </rPh>
    <rPh sb="5" eb="6">
      <t>バン</t>
    </rPh>
    <phoneticPr fontId="5"/>
  </si>
  <si>
    <t>○○町○○番の６</t>
    <rPh sb="2" eb="3">
      <t>マチ</t>
    </rPh>
    <rPh sb="5" eb="6">
      <t>バン</t>
    </rPh>
    <phoneticPr fontId="5"/>
  </si>
  <si>
    <t>○○町○○番の７</t>
    <rPh sb="2" eb="3">
      <t>マチ</t>
    </rPh>
    <rPh sb="5" eb="6">
      <t>バン</t>
    </rPh>
    <phoneticPr fontId="5"/>
  </si>
  <si>
    <t>○○町○○番の８</t>
    <rPh sb="2" eb="3">
      <t>マチ</t>
    </rPh>
    <rPh sb="5" eb="6">
      <t>バン</t>
    </rPh>
    <phoneticPr fontId="5"/>
  </si>
  <si>
    <t>○○町○○番の９</t>
    <rPh sb="2" eb="3">
      <t>マチ</t>
    </rPh>
    <rPh sb="5" eb="6">
      <t>バン</t>
    </rPh>
    <phoneticPr fontId="5"/>
  </si>
  <si>
    <t>○○町○○番の１０</t>
    <rPh sb="2" eb="3">
      <t>マチ</t>
    </rPh>
    <rPh sb="5" eb="6">
      <t>バン</t>
    </rPh>
    <phoneticPr fontId="5"/>
  </si>
  <si>
    <t>B1団地</t>
    <rPh sb="2" eb="4">
      <t>ダンチ</t>
    </rPh>
    <phoneticPr fontId="5"/>
  </si>
  <si>
    <t>B2団地</t>
    <rPh sb="2" eb="4">
      <t>ダンチ</t>
    </rPh>
    <phoneticPr fontId="5"/>
  </si>
  <si>
    <t>B3団地</t>
    <rPh sb="2" eb="4">
      <t>ダンチ</t>
    </rPh>
    <phoneticPr fontId="5"/>
  </si>
  <si>
    <t>小区画・不整形</t>
  </si>
  <si>
    <t>B4団地</t>
    <rPh sb="2" eb="4">
      <t>ダンチ</t>
    </rPh>
    <phoneticPr fontId="5"/>
  </si>
  <si>
    <t>高齢化・耕作放棄率</t>
    <rPh sb="0" eb="3">
      <t>コウレイカ</t>
    </rPh>
    <rPh sb="4" eb="6">
      <t>コウサク</t>
    </rPh>
    <rPh sb="6" eb="8">
      <t>ホウキ</t>
    </rPh>
    <rPh sb="8" eb="9">
      <t>リツ</t>
    </rPh>
    <phoneticPr fontId="5"/>
  </si>
  <si>
    <t>B5団地</t>
    <rPh sb="2" eb="4">
      <t>ダンチ</t>
    </rPh>
    <phoneticPr fontId="5"/>
  </si>
  <si>
    <t>特認基準</t>
    <rPh sb="0" eb="2">
      <t>トクニン</t>
    </rPh>
    <rPh sb="2" eb="4">
      <t>キジュン</t>
    </rPh>
    <phoneticPr fontId="5"/>
  </si>
  <si>
    <t>交付対象外</t>
    <rPh sb="0" eb="2">
      <t>コウフ</t>
    </rPh>
    <rPh sb="2" eb="4">
      <t>タイショウ</t>
    </rPh>
    <rPh sb="4" eb="5">
      <t>ガイ</t>
    </rPh>
    <phoneticPr fontId="5"/>
  </si>
  <si>
    <t>B6団地</t>
    <rPh sb="2" eb="4">
      <t>ダンチ</t>
    </rPh>
    <phoneticPr fontId="5"/>
  </si>
  <si>
    <t>畑</t>
    <rPh sb="0" eb="1">
      <t>ハタ</t>
    </rPh>
    <phoneticPr fontId="5"/>
  </si>
  <si>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5"/>
  </si>
  <si>
    <t>交付対象外（田畑混在地）</t>
    <rPh sb="0" eb="2">
      <t>コウフ</t>
    </rPh>
    <rPh sb="2" eb="4">
      <t>タイショウ</t>
    </rPh>
    <rPh sb="4" eb="5">
      <t>ガイ</t>
    </rPh>
    <rPh sb="6" eb="7">
      <t>デン</t>
    </rPh>
    <rPh sb="7" eb="8">
      <t>ハタ</t>
    </rPh>
    <rPh sb="8" eb="10">
      <t>コンザイ</t>
    </rPh>
    <rPh sb="10" eb="11">
      <t>チ</t>
    </rPh>
    <phoneticPr fontId="5"/>
  </si>
  <si>
    <t>B7団地</t>
    <rPh sb="2" eb="4">
      <t>ダンチ</t>
    </rPh>
    <phoneticPr fontId="5"/>
  </si>
  <si>
    <t>緩傾斜</t>
    <rPh sb="0" eb="3">
      <t>カンケイシャ</t>
    </rPh>
    <phoneticPr fontId="5"/>
  </si>
  <si>
    <t>B8団地</t>
    <rPh sb="2" eb="4">
      <t>ダンチ</t>
    </rPh>
    <phoneticPr fontId="5"/>
  </si>
  <si>
    <t>草地</t>
    <rPh sb="0" eb="2">
      <t>ソウチ</t>
    </rPh>
    <phoneticPr fontId="5"/>
  </si>
  <si>
    <t>特認地域</t>
  </si>
  <si>
    <t>C1団地</t>
    <rPh sb="2" eb="4">
      <t>ダンチ</t>
    </rPh>
    <phoneticPr fontId="5"/>
  </si>
  <si>
    <t>小区画・不整形</t>
    <phoneticPr fontId="5"/>
  </si>
  <si>
    <t>D1団地</t>
    <rPh sb="2" eb="4">
      <t>ダンチ</t>
    </rPh>
    <phoneticPr fontId="5"/>
  </si>
  <si>
    <t>○○町○○番の２４</t>
    <rPh sb="2" eb="3">
      <t>マチ</t>
    </rPh>
    <rPh sb="5" eb="6">
      <t>バン</t>
    </rPh>
    <phoneticPr fontId="5"/>
  </si>
  <si>
    <t>○○町○○番の２５</t>
    <rPh sb="2" eb="3">
      <t>マチ</t>
    </rPh>
    <rPh sb="5" eb="6">
      <t>バン</t>
    </rPh>
    <phoneticPr fontId="5"/>
  </si>
  <si>
    <t>E1団地</t>
    <rPh sb="2" eb="4">
      <t>ダンチ</t>
    </rPh>
    <phoneticPr fontId="5"/>
  </si>
  <si>
    <t>草地比率の高い草地</t>
    <rPh sb="0" eb="2">
      <t>ソウチ</t>
    </rPh>
    <rPh sb="2" eb="4">
      <t>ヒリツ</t>
    </rPh>
    <rPh sb="5" eb="6">
      <t>タカ</t>
    </rPh>
    <rPh sb="7" eb="9">
      <t>ソウチ</t>
    </rPh>
    <phoneticPr fontId="5"/>
  </si>
  <si>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5"/>
  </si>
  <si>
    <t>交付対象外（田草地混在地）</t>
    <rPh sb="0" eb="2">
      <t>コウフ</t>
    </rPh>
    <rPh sb="2" eb="4">
      <t>タイショウ</t>
    </rPh>
    <rPh sb="4" eb="5">
      <t>ガイ</t>
    </rPh>
    <rPh sb="6" eb="7">
      <t>デン</t>
    </rPh>
    <rPh sb="7" eb="9">
      <t>ソウチ</t>
    </rPh>
    <rPh sb="9" eb="11">
      <t>コンザイ</t>
    </rPh>
    <rPh sb="11" eb="12">
      <t>チ</t>
    </rPh>
    <phoneticPr fontId="5"/>
  </si>
  <si>
    <t>F1団地</t>
    <rPh sb="2" eb="4">
      <t>ダンチ</t>
    </rPh>
    <phoneticPr fontId="5"/>
  </si>
  <si>
    <t>採草放牧地</t>
    <rPh sb="0" eb="2">
      <t>サイソウ</t>
    </rPh>
    <rPh sb="2" eb="4">
      <t>ホウボク</t>
    </rPh>
    <rPh sb="4" eb="5">
      <t>チ</t>
    </rPh>
    <phoneticPr fontId="5"/>
  </si>
  <si>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5"/>
  </si>
  <si>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5"/>
  </si>
  <si>
    <t>行を追加する場合はこれより上の行をコピーして「コピーしたセルの挿入」をしてください。</t>
  </si>
  <si>
    <t>〇</t>
    <phoneticPr fontId="5"/>
  </si>
  <si>
    <t>上記表は以下の表に従って記載するものとする</t>
    <phoneticPr fontId="5"/>
  </si>
  <si>
    <t>地目、傾斜</t>
    <rPh sb="0" eb="2">
      <t>チモク</t>
    </rPh>
    <rPh sb="3" eb="5">
      <t>ケイシャ</t>
    </rPh>
    <phoneticPr fontId="5"/>
  </si>
  <si>
    <t>協定に含めない管理すべき農用地</t>
    <rPh sb="0" eb="2">
      <t>キョウテイ</t>
    </rPh>
    <rPh sb="3" eb="4">
      <t>フク</t>
    </rPh>
    <rPh sb="7" eb="9">
      <t>カンリ</t>
    </rPh>
    <rPh sb="12" eb="15">
      <t>ノウヨウチ</t>
    </rPh>
    <phoneticPr fontId="5"/>
  </si>
  <si>
    <t>単価一覧</t>
    <rPh sb="0" eb="2">
      <t>タンカ</t>
    </rPh>
    <rPh sb="2" eb="4">
      <t>イチラン</t>
    </rPh>
    <phoneticPr fontId="5"/>
  </si>
  <si>
    <t>ネットワーク化活動計画</t>
    <rPh sb="6" eb="11">
      <t>カカツドウケイカク</t>
    </rPh>
    <phoneticPr fontId="5"/>
  </si>
  <si>
    <t>傾斜</t>
    <rPh sb="0" eb="2">
      <t>ケイシャ</t>
    </rPh>
    <phoneticPr fontId="5"/>
  </si>
  <si>
    <t>ネットワーク化活動計画＋地目＋傾斜</t>
    <rPh sb="6" eb="7">
      <t>カ</t>
    </rPh>
    <rPh sb="7" eb="11">
      <t>カツドウケイカク</t>
    </rPh>
    <rPh sb="12" eb="14">
      <t>チモク</t>
    </rPh>
    <rPh sb="15" eb="17">
      <t>ケイシャ</t>
    </rPh>
    <phoneticPr fontId="5"/>
  </si>
  <si>
    <t>交付単価</t>
    <rPh sb="0" eb="2">
      <t>コウフ</t>
    </rPh>
    <rPh sb="2" eb="4">
      <t>タンカ</t>
    </rPh>
    <phoneticPr fontId="5"/>
  </si>
  <si>
    <t>農用地の現況及び活動内容</t>
    <phoneticPr fontId="5"/>
  </si>
  <si>
    <t>維持管理農用地</t>
    <rPh sb="4" eb="7">
      <t>ノウヨウチ</t>
    </rPh>
    <phoneticPr fontId="5"/>
  </si>
  <si>
    <t>荒廃農地</t>
    <phoneticPr fontId="5"/>
  </si>
  <si>
    <t>被災地</t>
    <phoneticPr fontId="5"/>
  </si>
  <si>
    <t>土地改良通年施行</t>
    <phoneticPr fontId="5"/>
  </si>
  <si>
    <t>その他（具体的活動内容欄に記入）</t>
    <rPh sb="4" eb="7">
      <t>グタイテキ</t>
    </rPh>
    <rPh sb="7" eb="9">
      <t>カツドウ</t>
    </rPh>
    <rPh sb="9" eb="11">
      <t>ナイヨウ</t>
    </rPh>
    <rPh sb="11" eb="12">
      <t>ラン</t>
    </rPh>
    <phoneticPr fontId="5"/>
  </si>
  <si>
    <t>（参考様式第４号）</t>
    <rPh sb="1" eb="3">
      <t>サンコウ</t>
    </rPh>
    <rPh sb="3" eb="5">
      <t>ヨウシキ</t>
    </rPh>
    <phoneticPr fontId="5"/>
  </si>
  <si>
    <t>年　　月　　日</t>
    <phoneticPr fontId="5"/>
  </si>
  <si>
    <t>市町村長　</t>
    <rPh sb="0" eb="4">
      <t>シチョウソンチョウ</t>
    </rPh>
    <phoneticPr fontId="5"/>
  </si>
  <si>
    <t>殿</t>
    <rPh sb="0" eb="1">
      <t>ドノ</t>
    </rPh>
    <phoneticPr fontId="5"/>
  </si>
  <si>
    <t>　このことについて、農業の有する多面的機能の発揮の促進に関する法律（平成26年法律第78号）第７条第１項［８条第１項］の規定に基づき、下記関係書類を添えて認定を申請する。</t>
    <phoneticPr fontId="5"/>
  </si>
  <si>
    <t>１　事業計画</t>
  </si>
  <si>
    <t>２　農業の有する多面的機能の発揮の促進に関する活動計画書</t>
  </si>
  <si>
    <t>□</t>
  </si>
  <si>
    <t>１号事業（多面的機能支払交付金）</t>
  </si>
  <si>
    <t>☑</t>
  </si>
  <si>
    <t>２号事業（中山間地域等直接支払交付金）</t>
    <phoneticPr fontId="5"/>
  </si>
  <si>
    <t>３号事業（環境保全型農業直接支払交付金）</t>
    <phoneticPr fontId="5"/>
  </si>
  <si>
    <t>３　その他</t>
    <phoneticPr fontId="5"/>
  </si>
  <si>
    <t>都道府県の同意書の写し（都道府県営土地改良施設の管理）</t>
    <phoneticPr fontId="5"/>
  </si>
  <si>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5"/>
  </si>
  <si>
    <t>※に該当するため、書類の添付を省略する。</t>
    <phoneticPr fontId="5"/>
  </si>
  <si>
    <t>＜施行注意＞</t>
    <phoneticPr fontId="5"/>
  </si>
  <si>
    <t>　変更の認定の申請の場合は、［　］内の記載に置き換えるものとする。</t>
    <phoneticPr fontId="5"/>
  </si>
  <si>
    <t>多面的機能発揮促進事業に関する計画</t>
    <rPh sb="9" eb="11">
      <t>ジギョウ</t>
    </rPh>
    <phoneticPr fontId="49"/>
  </si>
  <si>
    <t>１ 多面的機能発揮促進事業の目標</t>
    <phoneticPr fontId="49"/>
  </si>
  <si>
    <t>１．現況</t>
    <rPh sb="2" eb="4">
      <t>ゲンキョウ</t>
    </rPh>
    <phoneticPr fontId="49"/>
  </si>
  <si>
    <t>（例）本地域は、振興山村に指定されるなど、平場地域と比べて生産条件の格差が大きいことから、これを補正する取組を行うことが必要である。</t>
    <rPh sb="1" eb="2">
      <t>レイ</t>
    </rPh>
    <phoneticPr fontId="5"/>
  </si>
  <si>
    <t>２．目標</t>
    <rPh sb="2" eb="4">
      <t>モクヒョウ</t>
    </rPh>
    <phoneticPr fontId="49"/>
  </si>
  <si>
    <t>（例）１を踏まえ、本地域では、機械の共同利用や農作業の共同化にも取り組み、農業生産活動を継続することにより、多面的機能の発揮の促進を図ることとする。</t>
    <rPh sb="1" eb="2">
      <t>レイ</t>
    </rPh>
    <phoneticPr fontId="5"/>
  </si>
  <si>
    <t>２ 多面的機能発揮促進事業の内容</t>
    <phoneticPr fontId="49"/>
  </si>
  <si>
    <t>　（１）多面的機能発揮促進事業の種類及び実施区域</t>
    <phoneticPr fontId="49"/>
  </si>
  <si>
    <t>　　① 種類（実施するものに○を付すこと。）</t>
    <phoneticPr fontId="49"/>
  </si>
  <si>
    <r>
      <t>１号事業</t>
    </r>
    <r>
      <rPr>
        <sz val="12"/>
        <color indexed="8"/>
        <rFont val="ＭＳ 明朝"/>
        <family val="1"/>
        <charset val="128"/>
      </rPr>
      <t>（多面的機能支払交付金）</t>
    </r>
    <phoneticPr fontId="49"/>
  </si>
  <si>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49"/>
  </si>
  <si>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49"/>
  </si>
  <si>
    <r>
      <t>２号事業</t>
    </r>
    <r>
      <rPr>
        <sz val="12"/>
        <color indexed="8"/>
        <rFont val="ＭＳ 明朝"/>
        <family val="1"/>
        <charset val="128"/>
      </rPr>
      <t>（中山間地域等直接支払交付金）</t>
    </r>
    <phoneticPr fontId="49"/>
  </si>
  <si>
    <r>
      <t>３号事業</t>
    </r>
    <r>
      <rPr>
        <sz val="12"/>
        <color indexed="8"/>
        <rFont val="ＭＳ 明朝"/>
        <family val="1"/>
        <charset val="128"/>
      </rPr>
      <t>（環境保全型農業直接支払交付金）</t>
    </r>
    <phoneticPr fontId="49"/>
  </si>
  <si>
    <r>
      <t>４号事業</t>
    </r>
    <r>
      <rPr>
        <sz val="12"/>
        <color indexed="8"/>
        <rFont val="ＭＳ 明朝"/>
        <family val="1"/>
        <charset val="128"/>
      </rPr>
      <t>（その他農業の有する多面的機能の発揮の促進に資する事業）</t>
    </r>
    <phoneticPr fontId="49"/>
  </si>
  <si>
    <t>　　② 実施区域</t>
    <phoneticPr fontId="49"/>
  </si>
  <si>
    <t>（例）別添の中山間地域等直接支払交付金に係る集落協定（以下、「集落協定」という。）「（別添１）実施区域位置図」のとおり。</t>
    <rPh sb="1" eb="2">
      <t>レイ</t>
    </rPh>
    <phoneticPr fontId="5"/>
  </si>
  <si>
    <t>　（２）活動の内容等</t>
    <rPh sb="4" eb="6">
      <t>カツドウ</t>
    </rPh>
    <rPh sb="7" eb="9">
      <t>ナイヨウ</t>
    </rPh>
    <rPh sb="9" eb="10">
      <t>トウ</t>
    </rPh>
    <phoneticPr fontId="49"/>
  </si>
  <si>
    <t>　　②２号事業</t>
    <rPh sb="4" eb="5">
      <t>ゴウ</t>
    </rPh>
    <rPh sb="5" eb="7">
      <t>ジギョウ</t>
    </rPh>
    <phoneticPr fontId="49"/>
  </si>
  <si>
    <t xml:space="preserve">  　 １）農業生産活動の内容</t>
    <rPh sb="6" eb="8">
      <t>ノウギョウ</t>
    </rPh>
    <rPh sb="8" eb="10">
      <t>セイサン</t>
    </rPh>
    <rPh sb="10" eb="12">
      <t>カツドウ</t>
    </rPh>
    <rPh sb="13" eb="15">
      <t>ナイヨウ</t>
    </rPh>
    <phoneticPr fontId="49"/>
  </si>
  <si>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49"/>
  </si>
  <si>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49"/>
  </si>
  <si>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5"/>
  </si>
  <si>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</si>
  <si>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49"/>
  </si>
  <si>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</si>
  <si>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49"/>
  </si>
  <si>
    <t>＜施行注意＞</t>
    <rPh sb="1" eb="3">
      <t>セコウ</t>
    </rPh>
    <rPh sb="3" eb="5">
      <t>チュウイ</t>
    </rPh>
    <phoneticPr fontId="5"/>
  </si>
  <si>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5"/>
  </si>
  <si>
    <t>（別紙様式１）</t>
    <phoneticPr fontId="5"/>
  </si>
  <si>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5"/>
  </si>
  <si>
    <t>ふりがな</t>
    <phoneticPr fontId="5"/>
  </si>
  <si>
    <t>あいうえおかつどうそしき</t>
    <phoneticPr fontId="5"/>
  </si>
  <si>
    <t>組織名</t>
    <phoneticPr fontId="5"/>
  </si>
  <si>
    <t>ちゅうさんかん　たろう</t>
    <phoneticPr fontId="5"/>
  </si>
  <si>
    <t>代表者氏名</t>
    <phoneticPr fontId="5"/>
  </si>
  <si>
    <t>まるけんさんかくしまるちょう</t>
    <phoneticPr fontId="5"/>
  </si>
  <si>
    <t>所在地</t>
    <rPh sb="0" eb="3">
      <t>ショザイチ</t>
    </rPh>
    <phoneticPr fontId="5"/>
  </si>
  <si>
    <t>Ⅰ．　</t>
    <phoneticPr fontId="5"/>
  </si>
  <si>
    <t>地区の概要（共通）</t>
    <phoneticPr fontId="5"/>
  </si>
  <si>
    <t>＜活動の計画＞</t>
    <rPh sb="1" eb="3">
      <t>カツドウ</t>
    </rPh>
    <rPh sb="4" eb="6">
      <t>ケイカク</t>
    </rPh>
    <phoneticPr fontId="5"/>
  </si>
  <si>
    <t>Ⅱ． １号事業（多面的機能支払）</t>
    <phoneticPr fontId="5"/>
  </si>
  <si>
    <t>別紙</t>
    <rPh sb="0" eb="2">
      <t>ベッシ</t>
    </rPh>
    <phoneticPr fontId="5"/>
  </si>
  <si>
    <t>Ⅲ． ２号事業（中山間地域等直接支払）</t>
    <phoneticPr fontId="5"/>
  </si>
  <si>
    <t>別紙1</t>
  </si>
  <si>
    <t>Ⅳ． ３号事業（環境保全型農業直接支払）</t>
    <phoneticPr fontId="5"/>
  </si>
  <si>
    <t>別紙　</t>
    <rPh sb="0" eb="2">
      <t>ベッシ</t>
    </rPh>
    <phoneticPr fontId="5"/>
  </si>
  <si>
    <t>Ⅴ． その他多面的機能の発揮の促進に資する事業に係る計画書</t>
    <phoneticPr fontId="5"/>
  </si>
  <si>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5"/>
  </si>
  <si>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5"/>
  </si>
  <si>
    <t>Ⅰ．地区の概要</t>
    <rPh sb="2" eb="4">
      <t>チク</t>
    </rPh>
    <rPh sb="5" eb="7">
      <t>ガイヨウ</t>
    </rPh>
    <phoneticPr fontId="5"/>
  </si>
  <si>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5"/>
  </si>
  <si>
    <t xml:space="preserve"> １．活動期間</t>
    <rPh sb="3" eb="5">
      <t>カツドウ</t>
    </rPh>
    <rPh sb="5" eb="7">
      <t>キカン</t>
    </rPh>
    <phoneticPr fontId="5"/>
  </si>
  <si>
    <r>
      <t xml:space="preserve">活動開始年度
</t>
    </r>
    <r>
      <rPr>
        <sz val="9"/>
        <color theme="1"/>
        <rFont val="ＭＳ 明朝"/>
        <family val="1"/>
        <charset val="128"/>
      </rPr>
      <t>(計画認定年度)</t>
    </r>
    <rPh sb="0" eb="2">
      <t>カツドウ</t>
    </rPh>
    <rPh sb="2" eb="4">
      <t>カイシ</t>
    </rPh>
    <rPh sb="4" eb="6">
      <t>ネンド</t>
    </rPh>
    <phoneticPr fontId="5"/>
  </si>
  <si>
    <t>活動終了年度</t>
    <rPh sb="0" eb="2">
      <t>カツドウ</t>
    </rPh>
    <rPh sb="2" eb="4">
      <t>シュウリョウ</t>
    </rPh>
    <rPh sb="4" eb="6">
      <t>ネンド</t>
    </rPh>
    <phoneticPr fontId="5"/>
  </si>
  <si>
    <t>交付金の
交付年数</t>
    <rPh sb="0" eb="3">
      <t>コウフキン</t>
    </rPh>
    <rPh sb="5" eb="7">
      <t>コウフ</t>
    </rPh>
    <rPh sb="7" eb="9">
      <t>ネンスウ</t>
    </rPh>
    <phoneticPr fontId="5"/>
  </si>
  <si>
    <t>計画変更</t>
    <rPh sb="0" eb="2">
      <t>ケイカク</t>
    </rPh>
    <rPh sb="2" eb="4">
      <t>ヘンコウ</t>
    </rPh>
    <phoneticPr fontId="5"/>
  </si>
  <si>
    <t>農地維持支払</t>
  </si>
  <si>
    <t>令和</t>
    <rPh sb="0" eb="2">
      <t>レイワ</t>
    </rPh>
    <phoneticPr fontId="5"/>
  </si>
  <si>
    <t>年度</t>
    <rPh sb="0" eb="2">
      <t>ネンド</t>
    </rPh>
    <phoneticPr fontId="5"/>
  </si>
  <si>
    <t>資源向上支払（共同）</t>
    <rPh sb="0" eb="2">
      <t>シゲン</t>
    </rPh>
    <rPh sb="2" eb="4">
      <t>コウジョウ</t>
    </rPh>
    <rPh sb="4" eb="6">
      <t>シハラ</t>
    </rPh>
    <rPh sb="7" eb="9">
      <t>キョウドウ</t>
    </rPh>
    <phoneticPr fontId="5"/>
  </si>
  <si>
    <t>資源向上支払（長寿命化）</t>
    <rPh sb="0" eb="2">
      <t>シゲン</t>
    </rPh>
    <rPh sb="2" eb="4">
      <t>コウジョウ</t>
    </rPh>
    <rPh sb="4" eb="6">
      <t>シハラ</t>
    </rPh>
    <rPh sb="7" eb="11">
      <t>チョウジュミョウカ</t>
    </rPh>
    <phoneticPr fontId="5"/>
  </si>
  <si>
    <t>中山間地域等
直接支払</t>
    <phoneticPr fontId="5"/>
  </si>
  <si>
    <t>環境保全型農業直接支払</t>
    <phoneticPr fontId="5"/>
  </si>
  <si>
    <t xml:space="preserve"> ２．実施区域内の農用地、施設</t>
    <phoneticPr fontId="5"/>
  </si>
  <si>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5"/>
  </si>
  <si>
    <t>計</t>
    <rPh sb="0" eb="1">
      <t>ケイ</t>
    </rPh>
    <phoneticPr fontId="5"/>
  </si>
  <si>
    <t>解消する遊休農地面積</t>
    <rPh sb="0" eb="2">
      <t>カイショウ</t>
    </rPh>
    <rPh sb="4" eb="5">
      <t>アソ</t>
    </rPh>
    <rPh sb="5" eb="6">
      <t>ヤス</t>
    </rPh>
    <rPh sb="6" eb="8">
      <t>ノウチ</t>
    </rPh>
    <rPh sb="8" eb="10">
      <t>メンセキ</t>
    </rPh>
    <phoneticPr fontId="5"/>
  </si>
  <si>
    <t>年当たり
交付金額
上限</t>
    <rPh sb="0" eb="1">
      <t>ネン</t>
    </rPh>
    <rPh sb="1" eb="2">
      <t>ア</t>
    </rPh>
    <rPh sb="5" eb="8">
      <t>コウフキン</t>
    </rPh>
    <rPh sb="8" eb="9">
      <t>ガク</t>
    </rPh>
    <rPh sb="10" eb="12">
      <t>ジョウゲン</t>
    </rPh>
    <phoneticPr fontId="5"/>
  </si>
  <si>
    <t>田</t>
    <rPh sb="0" eb="1">
      <t>タ</t>
    </rPh>
    <phoneticPr fontId="5"/>
  </si>
  <si>
    <t>畑</t>
    <rPh sb="0" eb="1">
      <t>ハタケ</t>
    </rPh>
    <phoneticPr fontId="5"/>
  </si>
  <si>
    <t>草地</t>
    <rPh sb="0" eb="2">
      <t>クサチ</t>
    </rPh>
    <phoneticPr fontId="5"/>
  </si>
  <si>
    <t>採草放牧地</t>
    <rPh sb="0" eb="2">
      <t>サイソウ</t>
    </rPh>
    <rPh sb="2" eb="5">
      <t>ホウボクチ</t>
    </rPh>
    <phoneticPr fontId="5"/>
  </si>
  <si>
    <t>多面支払</t>
    <rPh sb="0" eb="2">
      <t>タメン</t>
    </rPh>
    <rPh sb="2" eb="4">
      <t>シハライ</t>
    </rPh>
    <rPh sb="3" eb="4">
      <t>バライ</t>
    </rPh>
    <phoneticPr fontId="5"/>
  </si>
  <si>
    <t>中山間
直払</t>
    <rPh sb="0" eb="3">
      <t>チュウサンカン</t>
    </rPh>
    <rPh sb="4" eb="6">
      <t>チョクバライ</t>
    </rPh>
    <phoneticPr fontId="5"/>
  </si>
  <si>
    <t>農地面積</t>
    <rPh sb="2" eb="4">
      <t>メンセキ</t>
    </rPh>
    <phoneticPr fontId="5"/>
  </si>
  <si>
    <t>環境
直払※２</t>
    <rPh sb="0" eb="2">
      <t>カンキョウ</t>
    </rPh>
    <rPh sb="3" eb="5">
      <t>チョクバライ</t>
    </rPh>
    <phoneticPr fontId="5"/>
  </si>
  <si>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5"/>
  </si>
  <si>
    <t>農業用施設
（多面支払）</t>
    <rPh sb="0" eb="3">
      <t>ノウギョウヨウ</t>
    </rPh>
    <rPh sb="3" eb="5">
      <t>シセツ</t>
    </rPh>
    <rPh sb="7" eb="9">
      <t>タメン</t>
    </rPh>
    <rPh sb="9" eb="11">
      <t>シハラ</t>
    </rPh>
    <phoneticPr fontId="5"/>
  </si>
  <si>
    <t>水路</t>
    <rPh sb="0" eb="2">
      <t>スイロ</t>
    </rPh>
    <phoneticPr fontId="5"/>
  </si>
  <si>
    <t>農道</t>
    <rPh sb="0" eb="2">
      <t>ノウドウ</t>
    </rPh>
    <phoneticPr fontId="5"/>
  </si>
  <si>
    <t>ため池</t>
    <rPh sb="2" eb="3">
      <t>イケ</t>
    </rPh>
    <phoneticPr fontId="5"/>
  </si>
  <si>
    <t>うち、資源向上支払
（長寿命化）の対象施設</t>
    <rPh sb="3" eb="5">
      <t>シゲン</t>
    </rPh>
    <rPh sb="5" eb="7">
      <t>コウジョウ</t>
    </rPh>
    <rPh sb="7" eb="9">
      <t>シハライ</t>
    </rPh>
    <rPh sb="17" eb="19">
      <t>タイショウ</t>
    </rPh>
    <rPh sb="19" eb="21">
      <t>シセツ</t>
    </rPh>
    <phoneticPr fontId="5"/>
  </si>
  <si>
    <t>※　延長は、小数点以下第１位まで記入する。</t>
    <rPh sb="2" eb="4">
      <t>エンチョウ</t>
    </rPh>
    <rPh sb="6" eb="9">
      <t>ショウスウテン</t>
    </rPh>
    <rPh sb="9" eb="11">
      <t>イカ</t>
    </rPh>
    <rPh sb="11" eb="12">
      <t>ダイ</t>
    </rPh>
    <rPh sb="13" eb="14">
      <t>イ</t>
    </rPh>
    <rPh sb="16" eb="18">
      <t>キニュウ</t>
    </rPh>
    <phoneticPr fontId="5"/>
  </si>
  <si>
    <t xml:space="preserve"> ３．実施区域位置図</t>
    <rPh sb="3" eb="5">
      <t>ジッシ</t>
    </rPh>
    <rPh sb="5" eb="7">
      <t>クイキ</t>
    </rPh>
    <rPh sb="7" eb="9">
      <t>イチ</t>
    </rPh>
    <rPh sb="9" eb="10">
      <t>ズ</t>
    </rPh>
    <phoneticPr fontId="5"/>
  </si>
  <si>
    <t>　別添１「実施区域位置図」のとおり　</t>
    <rPh sb="1" eb="3">
      <t>ベッテン</t>
    </rPh>
    <rPh sb="5" eb="7">
      <t>ジッシ</t>
    </rPh>
    <rPh sb="7" eb="9">
      <t>クイキ</t>
    </rPh>
    <rPh sb="9" eb="11">
      <t>イチ</t>
    </rPh>
    <rPh sb="11" eb="12">
      <t>ズ</t>
    </rPh>
    <phoneticPr fontId="5"/>
  </si>
  <si>
    <t xml:space="preserve"> ４．組織構成員一覧</t>
    <rPh sb="3" eb="5">
      <t>ソシキ</t>
    </rPh>
    <rPh sb="5" eb="8">
      <t>コウセイイン</t>
    </rPh>
    <rPh sb="8" eb="10">
      <t>イチラン</t>
    </rPh>
    <phoneticPr fontId="5"/>
  </si>
  <si>
    <t>別添２「構成員一覧」のとおり
　※ 多面支払のみに取り組む場合は、活動組織規約の別紙「構成員一覧」に代えることができる。</t>
    <rPh sb="0" eb="2">
      <t>ベッテン</t>
    </rPh>
    <phoneticPr fontId="5"/>
  </si>
  <si>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5"/>
  </si>
  <si>
    <t>重複面積
（多面支払・中山間直払）</t>
    <phoneticPr fontId="5"/>
  </si>
  <si>
    <t>　※多面支払の活動計画書及び中山間直払の集落協定に位置づけられている施設等については、多面支払
　　の活動組織により活動を実施し、また、多面支払の交付金を充てることとする。</t>
    <phoneticPr fontId="5"/>
  </si>
  <si>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5"/>
  </si>
  <si>
    <t>（別添１）</t>
    <rPh sb="1" eb="3">
      <t>ベッテン</t>
    </rPh>
    <phoneticPr fontId="5"/>
  </si>
  <si>
    <t>実施区域位置図</t>
    <rPh sb="0" eb="2">
      <t>ジッシ</t>
    </rPh>
    <rPh sb="2" eb="4">
      <t>クイキ</t>
    </rPh>
    <rPh sb="4" eb="7">
      <t>イチズ</t>
    </rPh>
    <phoneticPr fontId="5"/>
  </si>
  <si>
    <t>組織名称：</t>
    <phoneticPr fontId="5"/>
  </si>
  <si>
    <t>１号事業（多面支払）</t>
    <rPh sb="7" eb="9">
      <t>シハライ</t>
    </rPh>
    <phoneticPr fontId="5"/>
  </si>
  <si>
    <t>2号事業（中山間直払）</t>
  </si>
  <si>
    <t>３号事業（環境直払）</t>
    <rPh sb="5" eb="7">
      <t>カンキョウ</t>
    </rPh>
    <rPh sb="7" eb="9">
      <t>チョクバライ</t>
    </rPh>
    <phoneticPr fontId="5"/>
  </si>
  <si>
    <t>（別添２）</t>
  </si>
  <si>
    <t>構成員一覧</t>
    <rPh sb="0" eb="3">
      <t>コウセイイン</t>
    </rPh>
    <rPh sb="3" eb="5">
      <t>イチラン</t>
    </rPh>
    <phoneticPr fontId="5"/>
  </si>
  <si>
    <t>役職名</t>
    <rPh sb="0" eb="3">
      <t>ヤクショクメイ</t>
    </rPh>
    <phoneticPr fontId="5"/>
  </si>
  <si>
    <t>氏名
（代表者名、
団体名）</t>
    <rPh sb="0" eb="2">
      <t>シメイ</t>
    </rPh>
    <phoneticPr fontId="5"/>
  </si>
  <si>
    <t>住所</t>
    <phoneticPr fontId="5"/>
  </si>
  <si>
    <t>多面的機能支払</t>
    <rPh sb="0" eb="7">
      <t>タメンテキキノウシハライ</t>
    </rPh>
    <phoneticPr fontId="5"/>
  </si>
  <si>
    <t>中山間地域等直接支払</t>
    <phoneticPr fontId="5"/>
  </si>
  <si>
    <t>分類
記号</t>
    <rPh sb="0" eb="2">
      <t>ブンルイ</t>
    </rPh>
    <rPh sb="3" eb="5">
      <t>キゴウ</t>
    </rPh>
    <phoneticPr fontId="5"/>
  </si>
  <si>
    <t>備考
活動支援班員</t>
    <rPh sb="0" eb="2">
      <t>ビコウ</t>
    </rPh>
    <rPh sb="4" eb="6">
      <t>カツドウ</t>
    </rPh>
    <rPh sb="6" eb="8">
      <t>シエン</t>
    </rPh>
    <rPh sb="8" eb="10">
      <t>ハンイン</t>
    </rPh>
    <phoneticPr fontId="5"/>
  </si>
  <si>
    <t>年齢
分類
記号</t>
    <rPh sb="0" eb="2">
      <t>ネンレイ</t>
    </rPh>
    <rPh sb="3" eb="5">
      <t>ブンルイ</t>
    </rPh>
    <rPh sb="6" eb="7">
      <t>キ</t>
    </rPh>
    <phoneticPr fontId="5"/>
  </si>
  <si>
    <t>他の市町村で環境保全型農業直接支払を実施している場合は、その市町村名を全て記載</t>
    <phoneticPr fontId="5"/>
  </si>
  <si>
    <t>みどり認定</t>
    <rPh sb="3" eb="5">
      <t>ニンテイ</t>
    </rPh>
    <phoneticPr fontId="5"/>
  </si>
  <si>
    <t>認定済</t>
    <phoneticPr fontId="5"/>
  </si>
  <si>
    <t>申請中又は申請予定</t>
    <phoneticPr fontId="5"/>
  </si>
  <si>
    <t>申請予定無し</t>
    <phoneticPr fontId="5"/>
  </si>
  <si>
    <t>代表者</t>
    <rPh sb="0" eb="2">
      <t>ダイヒョウ</t>
    </rPh>
    <rPh sb="2" eb="3">
      <t>シャ</t>
    </rPh>
    <phoneticPr fontId="5"/>
  </si>
  <si>
    <t>○○ ○○</t>
    <phoneticPr fontId="5"/>
  </si>
  <si>
    <t>○○県○○市○○</t>
    <rPh sb="2" eb="3">
      <t>ケン</t>
    </rPh>
    <rPh sb="5" eb="6">
      <t>シ</t>
    </rPh>
    <phoneticPr fontId="5"/>
  </si>
  <si>
    <t>○</t>
    <phoneticPr fontId="5"/>
  </si>
  <si>
    <t>A</t>
  </si>
  <si>
    <t>ア</t>
  </si>
  <si>
    <t>書記担当</t>
    <rPh sb="0" eb="2">
      <t>ショキ</t>
    </rPh>
    <rPh sb="2" eb="4">
      <t>タントウ</t>
    </rPh>
    <phoneticPr fontId="5"/>
  </si>
  <si>
    <t>B</t>
  </si>
  <si>
    <t>イ</t>
  </si>
  <si>
    <t>会計担当</t>
    <rPh sb="0" eb="2">
      <t>カイケイ</t>
    </rPh>
    <rPh sb="2" eb="4">
      <t>タントウ</t>
    </rPh>
    <phoneticPr fontId="5"/>
  </si>
  <si>
    <t>ウ</t>
  </si>
  <si>
    <t>農事組合法人 ○○営農</t>
    <rPh sb="0" eb="2">
      <t>ノウジ</t>
    </rPh>
    <rPh sb="2" eb="4">
      <t>クミアイ</t>
    </rPh>
    <rPh sb="4" eb="6">
      <t>ホウジン</t>
    </rPh>
    <rPh sb="9" eb="11">
      <t>エイノウ</t>
    </rPh>
    <phoneticPr fontId="5"/>
  </si>
  <si>
    <t>C</t>
  </si>
  <si>
    <t>−</t>
  </si>
  <si>
    <t>農事組合法人 ××営農</t>
    <rPh sb="0" eb="2">
      <t>ノウジ</t>
    </rPh>
    <rPh sb="2" eb="4">
      <t>クミアイ</t>
    </rPh>
    <rPh sb="4" eb="6">
      <t>ホウジン</t>
    </rPh>
    <rPh sb="9" eb="11">
      <t>エイノウ</t>
    </rPh>
    <phoneticPr fontId="5"/>
  </si>
  <si>
    <t>E</t>
  </si>
  <si>
    <t>○○組合</t>
    <rPh sb="2" eb="4">
      <t>クミアイ</t>
    </rPh>
    <phoneticPr fontId="5"/>
  </si>
  <si>
    <t>F</t>
  </si>
  <si>
    <t>××組合</t>
    <rPh sb="2" eb="4">
      <t>クミアイ</t>
    </rPh>
    <phoneticPr fontId="5"/>
  </si>
  <si>
    <t>G</t>
  </si>
  <si>
    <t>H</t>
  </si>
  <si>
    <t>NPO法人 ○○○○</t>
    <rPh sb="3" eb="5">
      <t>ホウジン</t>
    </rPh>
    <phoneticPr fontId="5"/>
  </si>
  <si>
    <t>I</t>
  </si>
  <si>
    <t>○○ ○○土地改良区</t>
    <rPh sb="5" eb="7">
      <t>トチ</t>
    </rPh>
    <rPh sb="7" eb="9">
      <t>カイリョウ</t>
    </rPh>
    <rPh sb="9" eb="10">
      <t>ク</t>
    </rPh>
    <phoneticPr fontId="5"/>
  </si>
  <si>
    <t>J</t>
  </si>
  <si>
    <t>K</t>
  </si>
  <si>
    <t>L</t>
  </si>
  <si>
    <t>エ</t>
  </si>
  <si>
    <t>M</t>
  </si>
  <si>
    <t>カ</t>
  </si>
  <si>
    <t>キ</t>
  </si>
  <si>
    <t>L</t>
    <phoneticPr fontId="5"/>
  </si>
  <si>
    <t>ケ</t>
  </si>
  <si>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5"/>
  </si>
  <si>
    <t>多面的機能支払分類番号リスト</t>
    <phoneticPr fontId="5"/>
  </si>
  <si>
    <t>中山間地域等直接支払分類記号リスト</t>
    <phoneticPr fontId="5"/>
  </si>
  <si>
    <t>年齢分類記号リスト</t>
    <rPh sb="0" eb="2">
      <t>ネンレイ</t>
    </rPh>
    <rPh sb="2" eb="4">
      <t>ブンルイ</t>
    </rPh>
    <rPh sb="4" eb="6">
      <t>キゴウ</t>
    </rPh>
    <phoneticPr fontId="5"/>
  </si>
  <si>
    <t>注１：「多面的機能支払」「中山間地域等直接支払」「環境保全型農業直接支払」の欄は、各支払に取り組む者に○印を記入。</t>
    <phoneticPr fontId="5"/>
  </si>
  <si>
    <t>注２：多面的機能支払に取り組む場合は、「分類番号」を分類番号リストの１～13から選択。</t>
    <phoneticPr fontId="5"/>
  </si>
  <si>
    <t>注３：「農業者」とは、協定に位置付けられている農用地において農業生産活動等（多面的機能支払においては、耕作又は養畜）を実施する農業者又は団体である。</t>
    <phoneticPr fontId="5"/>
  </si>
  <si>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5"/>
  </si>
  <si>
    <t>注５：他の市町村で環境保全型農業直接支払を実施している場合は、その市町村名を全て記載すること。</t>
    <phoneticPr fontId="5"/>
  </si>
  <si>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5"/>
  </si>
  <si>
    <t>注７：「多面的機能支払」のみに取り組む場合、住所の記入は不要。</t>
    <phoneticPr fontId="5"/>
  </si>
  <si>
    <t>２号事業様式</t>
    <phoneticPr fontId="5"/>
  </si>
  <si>
    <t>（中山間地域等直接支払交付金）</t>
    <phoneticPr fontId="5"/>
  </si>
  <si>
    <t>第１  集落協定の実施体制</t>
    <phoneticPr fontId="5"/>
  </si>
  <si>
    <t>１　集落協定の管理体制（構成員の役割分担）</t>
    <phoneticPr fontId="5"/>
  </si>
  <si>
    <t>役職名等</t>
  </si>
  <si>
    <t>氏名</t>
    <rPh sb="0" eb="2">
      <t>シメイ</t>
    </rPh>
    <phoneticPr fontId="5"/>
  </si>
  <si>
    <t>代表者</t>
    <rPh sb="0" eb="3">
      <t>ダイヒョウシャ</t>
    </rPh>
    <phoneticPr fontId="5"/>
  </si>
  <si>
    <t>丙川　三郎</t>
    <phoneticPr fontId="5"/>
  </si>
  <si>
    <t>書記担当</t>
    <phoneticPr fontId="5"/>
  </si>
  <si>
    <t>会計担当</t>
    <phoneticPr fontId="5"/>
  </si>
  <si>
    <t>乙山　次郎</t>
    <phoneticPr fontId="5"/>
  </si>
  <si>
    <t>共同機械担当</t>
    <phoneticPr fontId="5"/>
  </si>
  <si>
    <t>土地改良施設担当</t>
    <phoneticPr fontId="5"/>
  </si>
  <si>
    <t>甲田　太郎</t>
    <phoneticPr fontId="5"/>
  </si>
  <si>
    <t>法面点検担当</t>
    <phoneticPr fontId="5"/>
  </si>
  <si>
    <t>注）事務作業が一部の者に集中して過大な負担となっていないか、事務作業を担う者への報酬が適正な水準となっているか等について、協定参加者で確認すること。</t>
    <phoneticPr fontId="5"/>
  </si>
  <si>
    <t>２　集落協定上の基幹的活動において中核的なリーダーとしての役割を果たす担い手として指定する者</t>
    <phoneticPr fontId="5"/>
  </si>
  <si>
    <t>氏　名</t>
    <rPh sb="0" eb="1">
      <t>シ</t>
    </rPh>
    <rPh sb="2" eb="3">
      <t>ナ</t>
    </rPh>
    <phoneticPr fontId="5"/>
  </si>
  <si>
    <t>実施要領の運用第６の１の(1)のオの役割</t>
    <phoneticPr fontId="5"/>
  </si>
  <si>
    <t>活動の対象地区又は施設</t>
    <phoneticPr fontId="5"/>
  </si>
  <si>
    <t>活動内容</t>
    <phoneticPr fontId="5"/>
  </si>
  <si>
    <t>○○○○</t>
    <phoneticPr fontId="5"/>
  </si>
  <si>
    <t>ア</t>
    <phoneticPr fontId="5"/>
  </si>
  <si>
    <t>集落全体</t>
    <rPh sb="0" eb="2">
      <t>シュウラク</t>
    </rPh>
    <rPh sb="2" eb="4">
      <t>ゼンタイ</t>
    </rPh>
    <phoneticPr fontId="5"/>
  </si>
  <si>
    <t>○○の実施に当たって集落全体の企画・立案・取りまとめを行う</t>
    <phoneticPr fontId="5"/>
  </si>
  <si>
    <t>○○の実施に当たって○○地区の企画・立案・取りまとめを行う</t>
    <rPh sb="12" eb="14">
      <t>チク</t>
    </rPh>
    <phoneticPr fontId="5"/>
  </si>
  <si>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5"/>
  </si>
  <si>
    <t>中核的リーダーの人数（人）</t>
    <rPh sb="0" eb="3">
      <t>チュウカクテキ</t>
    </rPh>
    <rPh sb="8" eb="10">
      <t>ニンズウ</t>
    </rPh>
    <rPh sb="11" eb="12">
      <t>ニン</t>
    </rPh>
    <phoneticPr fontId="5"/>
  </si>
  <si>
    <t>協定参加者数（人）</t>
    <rPh sb="0" eb="2">
      <t>キョウテイ</t>
    </rPh>
    <rPh sb="2" eb="5">
      <t>サンカシャ</t>
    </rPh>
    <rPh sb="5" eb="6">
      <t>スウ</t>
    </rPh>
    <rPh sb="7" eb="8">
      <t>ニン</t>
    </rPh>
    <phoneticPr fontId="5"/>
  </si>
  <si>
    <t>協定参加者に占める中核的リーダーの割合（％）</t>
    <rPh sb="0" eb="2">
      <t>キョウテイ</t>
    </rPh>
    <rPh sb="2" eb="5">
      <t>サンカシャ</t>
    </rPh>
    <rPh sb="6" eb="7">
      <t>シ</t>
    </rPh>
    <rPh sb="9" eb="12">
      <t>チュウカクテキ</t>
    </rPh>
    <rPh sb="17" eb="19">
      <t>ワリアイ</t>
    </rPh>
    <phoneticPr fontId="5"/>
  </si>
  <si>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5"/>
  </si>
  <si>
    <t>第２  農用地の管理方法</t>
    <phoneticPr fontId="5"/>
  </si>
  <si>
    <t>　以下の項目のうち該当項目に○印を記入</t>
    <phoneticPr fontId="5"/>
  </si>
  <si>
    <t>該 当</t>
    <phoneticPr fontId="5"/>
  </si>
  <si>
    <t>内                 容</t>
    <phoneticPr fontId="5"/>
  </si>
  <si>
    <t>(1) 農用地</t>
    <phoneticPr fontId="5"/>
  </si>
  <si>
    <t>①耕作者が農作業を継続できなくなった場合には、速やかに農業委員会のあっせんを受ける。</t>
    <phoneticPr fontId="5"/>
  </si>
  <si>
    <t>②農業公社が受託する。</t>
    <phoneticPr fontId="5"/>
  </si>
  <si>
    <t>③集落協定参加者が協定内容に従って管理する。</t>
    <phoneticPr fontId="5"/>
  </si>
  <si>
    <t>④その他（　　　　　　　　　　　　　　　　）</t>
    <phoneticPr fontId="5"/>
  </si>
  <si>
    <t>(2) 水路・農道等</t>
    <phoneticPr fontId="5"/>
  </si>
  <si>
    <t>①協定参加者全員で泥上げ、草刈りを行う。</t>
    <phoneticPr fontId="5"/>
  </si>
  <si>
    <t>②集落申し合わせ事項により定期的な除草等の作業を行う。</t>
    <phoneticPr fontId="5"/>
  </si>
  <si>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5"/>
  </si>
  <si>
    <t>第３　協定対象となる農用地</t>
    <phoneticPr fontId="5"/>
  </si>
  <si>
    <t>　（基本分）</t>
    <phoneticPr fontId="5"/>
  </si>
  <si>
    <t>（単位：㎡）</t>
  </si>
  <si>
    <t>項目</t>
    <rPh sb="0" eb="2">
      <t>コウモク</t>
    </rPh>
    <phoneticPr fontId="5"/>
  </si>
  <si>
    <t>協定農用地
面積</t>
    <phoneticPr fontId="5"/>
  </si>
  <si>
    <t>田</t>
    <phoneticPr fontId="5"/>
  </si>
  <si>
    <t>草地</t>
    <phoneticPr fontId="5"/>
  </si>
  <si>
    <t>採草放牧地</t>
    <phoneticPr fontId="5"/>
  </si>
  <si>
    <t>面積</t>
    <phoneticPr fontId="5"/>
  </si>
  <si>
    <t>交付基準（傾斜等）</t>
    <phoneticPr fontId="5"/>
  </si>
  <si>
    <t>単価区分</t>
    <rPh sb="0" eb="2">
      <t>タンカ</t>
    </rPh>
    <rPh sb="2" eb="4">
      <t>クブン</t>
    </rPh>
    <phoneticPr fontId="5"/>
  </si>
  <si>
    <t>上限
単価</t>
    <rPh sb="0" eb="2">
      <t>ジョウゲン</t>
    </rPh>
    <phoneticPr fontId="5"/>
  </si>
  <si>
    <t>交付
上限額</t>
    <rPh sb="3" eb="5">
      <t>ジョウゲン</t>
    </rPh>
    <phoneticPr fontId="5"/>
  </si>
  <si>
    <t>面積</t>
  </si>
  <si>
    <t>協定全体</t>
    <phoneticPr fontId="5"/>
  </si>
  <si>
    <t>計</t>
    <phoneticPr fontId="5"/>
  </si>
  <si>
    <t>　（加算措置に取り組む場合）</t>
    <phoneticPr fontId="5"/>
  </si>
  <si>
    <t>　１　棚田地域振興活動加算</t>
    <phoneticPr fontId="5"/>
  </si>
  <si>
    <t>面積（㎡）</t>
    <phoneticPr fontId="5"/>
  </si>
  <si>
    <t>上限単価
（円/10a）</t>
    <rPh sb="0" eb="2">
      <t>ジョウゲン</t>
    </rPh>
    <phoneticPr fontId="5"/>
  </si>
  <si>
    <t>面積×上限単価
（円）</t>
    <rPh sb="3" eb="5">
      <t>ジョウゲン</t>
    </rPh>
    <phoneticPr fontId="5"/>
  </si>
  <si>
    <t>加算上限額
（円）</t>
    <rPh sb="2" eb="4">
      <t>ジョウゲン</t>
    </rPh>
    <phoneticPr fontId="5"/>
  </si>
  <si>
    <t>田
1/20以上</t>
    <phoneticPr fontId="5"/>
  </si>
  <si>
    <t>畑
15度以上</t>
    <phoneticPr fontId="5"/>
  </si>
  <si>
    <t>田
1/10以上</t>
    <phoneticPr fontId="5"/>
  </si>
  <si>
    <t>畑
20度以上</t>
    <phoneticPr fontId="5"/>
  </si>
  <si>
    <t>注１）面積×上限単価（円）は、面積（㎡）の千分の一の値に上限単価（円/10a）を乗じた額とする。</t>
    <phoneticPr fontId="5"/>
  </si>
  <si>
    <t>注２）加算上限額（円）は、面積×上限単価（円）の合計額とする。</t>
    <phoneticPr fontId="5"/>
  </si>
  <si>
    <t>　２　超急傾斜農地保全管理加算</t>
    <phoneticPr fontId="5"/>
  </si>
  <si>
    <t>　３　ネットワーク化加算</t>
    <phoneticPr fontId="5"/>
  </si>
  <si>
    <t>上限単価
(円/10a)</t>
    <rPh sb="0" eb="2">
      <t>ジョウゲン</t>
    </rPh>
    <phoneticPr fontId="5"/>
  </si>
  <si>
    <t>面積×上限単価の計
（円）</t>
    <rPh sb="3" eb="5">
      <t>ジョウゲン</t>
    </rPh>
    <phoneticPr fontId="5"/>
  </si>
  <si>
    <t>加算上限額
（円）</t>
    <rPh sb="0" eb="2">
      <t>カサン</t>
    </rPh>
    <phoneticPr fontId="5"/>
  </si>
  <si>
    <t>畑</t>
    <phoneticPr fontId="5"/>
  </si>
  <si>
    <t>注２）加算上限額（円）は、面積×上限単価の計（円）及び100万円のうち、いずれか低い額とする。ただし、統合については、統合前の協定単位で上限を設定する。</t>
    <phoneticPr fontId="5"/>
  </si>
  <si>
    <t>　　ネットワーク化又は統合状況</t>
    <rPh sb="8" eb="9">
      <t>カ</t>
    </rPh>
    <rPh sb="9" eb="10">
      <t>マタ</t>
    </rPh>
    <phoneticPr fontId="5"/>
  </si>
  <si>
    <t>ネットワーク化する集落協定名</t>
    <rPh sb="6" eb="7">
      <t>カ</t>
    </rPh>
    <rPh sb="9" eb="11">
      <t>シュウラク</t>
    </rPh>
    <rPh sb="11" eb="13">
      <t>キョウテイ</t>
    </rPh>
    <phoneticPr fontId="5"/>
  </si>
  <si>
    <t>統合する集落協定名</t>
    <rPh sb="0" eb="2">
      <t>トウゴウ</t>
    </rPh>
    <rPh sb="4" eb="6">
      <t>シュウラク</t>
    </rPh>
    <rPh sb="8" eb="9">
      <t>メイ</t>
    </rPh>
    <phoneticPr fontId="5"/>
  </si>
  <si>
    <t>対象農用地面積（㎡）</t>
    <phoneticPr fontId="5"/>
  </si>
  <si>
    <t>○○集落</t>
    <rPh sb="2" eb="4">
      <t>シュウラク</t>
    </rPh>
    <phoneticPr fontId="5"/>
  </si>
  <si>
    <t>行を追加する場合はこれより上の行を「コピーして追加」してください。</t>
    <phoneticPr fontId="5"/>
  </si>
  <si>
    <t>　　４　スマート農業加算</t>
    <rPh sb="8" eb="10">
      <t>ノウギョウ</t>
    </rPh>
    <phoneticPr fontId="5"/>
  </si>
  <si>
    <t>スマート農業加算</t>
    <rPh sb="4" eb="6">
      <t>ノウギョウ</t>
    </rPh>
    <phoneticPr fontId="5"/>
  </si>
  <si>
    <t>加算上限額
（円）</t>
    <rPh sb="0" eb="2">
      <t>カサン</t>
    </rPh>
    <rPh sb="2" eb="5">
      <t>ジョウゲンガク</t>
    </rPh>
    <phoneticPr fontId="5"/>
  </si>
  <si>
    <t>注２）加算上限額（円）は、面積×上限単価（円）及び200万円のうち、いずれか低い額とする。</t>
    <phoneticPr fontId="5"/>
  </si>
  <si>
    <t>　　５　集落機能強化加算の経過措置</t>
    <rPh sb="4" eb="12">
      <t>シュウラクキノウキョウカカサン</t>
    </rPh>
    <rPh sb="13" eb="17">
      <t>ケイカソチ</t>
    </rPh>
    <phoneticPr fontId="5"/>
  </si>
  <si>
    <t>第４  集落マスタープラン（必須事項）</t>
    <phoneticPr fontId="5"/>
  </si>
  <si>
    <t>　１　集落における将来像</t>
    <phoneticPr fontId="5"/>
  </si>
  <si>
    <t>　集落の目指すべき将来像に○印を記入する（複数可）。</t>
    <phoneticPr fontId="5"/>
  </si>
  <si>
    <t>目指すべき将来像</t>
    <phoneticPr fontId="5"/>
  </si>
  <si>
    <t>①将来にわたり農業生産活動等が可能となる集落内の実施体制構築</t>
    <phoneticPr fontId="5"/>
  </si>
  <si>
    <t>②協定の担い手となる新たな人材の育成・確保</t>
    <phoneticPr fontId="5"/>
  </si>
  <si>
    <t>③協定参加者それぞれが、作物生産、加工・直売等さまざまな工夫により再生産可能な所得を確保</t>
    <phoneticPr fontId="5"/>
  </si>
  <si>
    <t>④その他（自由記載）</t>
    <phoneticPr fontId="5"/>
  </si>
  <si>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5"/>
  </si>
  <si>
    <t>注）④を選択する場合は将来像を記載。</t>
    <phoneticPr fontId="5"/>
  </si>
  <si>
    <t>２　将来像を実現するための目標と活動計画</t>
    <phoneticPr fontId="5"/>
  </si>
  <si>
    <t>　集落の目指すべき将来像を実現するための活動方策について○印を記入する（複数可）。また、活動方策に対する５年間の活動計画（目標）を記載する。</t>
    <phoneticPr fontId="5"/>
  </si>
  <si>
    <t>活動方策</t>
    <phoneticPr fontId="5"/>
  </si>
  <si>
    <t>活動計画（目標）</t>
    <phoneticPr fontId="5"/>
  </si>
  <si>
    <t>機械・農作業の共同化等営農組織の育成</t>
    <phoneticPr fontId="5"/>
  </si>
  <si>
    <t>高付加価値型農業</t>
    <phoneticPr fontId="5"/>
  </si>
  <si>
    <t>農業生産条件の強化</t>
    <phoneticPr fontId="5"/>
  </si>
  <si>
    <t>担い手への農地集積</t>
    <phoneticPr fontId="5"/>
  </si>
  <si>
    <t>担い手への農作業の委託</t>
    <phoneticPr fontId="5"/>
  </si>
  <si>
    <t>新規就農者等による農業生産</t>
    <phoneticPr fontId="5"/>
  </si>
  <si>
    <t>地場産農産物等の加工・販売</t>
    <phoneticPr fontId="5"/>
  </si>
  <si>
    <t>消費・出資の呼び込み</t>
    <phoneticPr fontId="5"/>
  </si>
  <si>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5"/>
  </si>
  <si>
    <t>共同で支え合う集団的かつ持続可能な体制整備</t>
    <phoneticPr fontId="5"/>
  </si>
  <si>
    <t>その他（自由記載）</t>
    <phoneticPr fontId="5"/>
  </si>
  <si>
    <t>（自由記載）</t>
    <phoneticPr fontId="5"/>
  </si>
  <si>
    <t>例)地域運営組織と連携した集落機能強化</t>
    <phoneticPr fontId="5"/>
  </si>
  <si>
    <t>注）体制整備単価の取組を行う協定については、第８との整合を図ること。</t>
  </si>
  <si>
    <t>第５　農業生産活動等として取り組むべき事項</t>
    <phoneticPr fontId="5"/>
  </si>
  <si>
    <t>　１  農用地に関する事項</t>
    <phoneticPr fontId="5"/>
  </si>
  <si>
    <t>　以下の項目から１項目以上（２で管理の対象とする水路・農道等が、多面的機能支払交付金実施要綱別紙１第５の２に基づく活動計画に定める施設と同一である場合は、２項目以上）を選択する。</t>
    <phoneticPr fontId="5"/>
  </si>
  <si>
    <t>✓</t>
    <phoneticPr fontId="5"/>
  </si>
  <si>
    <t>　多面的機能支払交付金実施要綱別紙１第５の２に基づく活動計画に定める施設と同一。</t>
    <phoneticPr fontId="5"/>
  </si>
  <si>
    <t>具　体　的　に　取　り　組　む　行　為</t>
    <phoneticPr fontId="5"/>
  </si>
  <si>
    <t>①耕作放棄されそうな農用地については、集落内外の担い手農家や第３セクター等による利用権の設定等や農作業の委託を行う。</t>
    <phoneticPr fontId="5"/>
  </si>
  <si>
    <t>②既荒廃農地を協定農用地に含める場合には、荒廃農地の復旧又は畜産的利用を行う。</t>
    <phoneticPr fontId="5"/>
  </si>
  <si>
    <t>③既荒廃農地を協定農用地に含めない場合には、協定農用地に悪影響を与えないよう草刈り、防虫対策等の保全管理を行う。</t>
    <phoneticPr fontId="5"/>
  </si>
  <si>
    <t>④農地法面の崩壊を未然に防止するため、集落内の担い手を中心に定期的な点検を行う。　</t>
    <phoneticPr fontId="5"/>
  </si>
  <si>
    <t>⑤協定農用地への柵、ネット等の設置等により鳥獣害防止対策を行う。</t>
    <phoneticPr fontId="5"/>
  </si>
  <si>
    <t>⑥作業道の設置、排水改良等簡易な基盤整備を行う。</t>
    <phoneticPr fontId="5"/>
  </si>
  <si>
    <t>⑦定農用地における農業生産活動が維持されるよう担い手（認定農業者、これに準ずるものとして市町村長が認定した者、第３セクター、特定農業法人、農業協同組合、生産組織等）を確保する。</t>
    <phoneticPr fontId="5"/>
  </si>
  <si>
    <t>⑧集落の新たな雇用創出や地域経済の活性化に資する地場農産物の加工・販売を行う。</t>
    <phoneticPr fontId="5"/>
  </si>
  <si>
    <t>⑨その他（土地改良事業、災害復旧及び地目変換（田から畑等へ）等）</t>
    <phoneticPr fontId="5"/>
  </si>
  <si>
    <t>　２  水路・農道等の管理方法（①②について該当する取組に○印を記入（複数可））</t>
    <phoneticPr fontId="5"/>
  </si>
  <si>
    <t>①水　路</t>
    <phoneticPr fontId="5"/>
  </si>
  <si>
    <t>ア）水路清掃</t>
    <phoneticPr fontId="5"/>
  </si>
  <si>
    <t>イ）草刈り</t>
    <phoneticPr fontId="5"/>
  </si>
  <si>
    <t>ウ）その他（</t>
    <phoneticPr fontId="5"/>
  </si>
  <si>
    <t>）</t>
    <phoneticPr fontId="5"/>
  </si>
  <si>
    <t>②農　道</t>
    <phoneticPr fontId="5"/>
  </si>
  <si>
    <t>ア）簡易補修</t>
    <rPh sb="2" eb="4">
      <t>カンイ</t>
    </rPh>
    <rPh sb="4" eb="6">
      <t>ホシュウ</t>
    </rPh>
    <phoneticPr fontId="5"/>
  </si>
  <si>
    <t>③その他</t>
    <phoneticPr fontId="5"/>
  </si>
  <si>
    <t>○○を実施する</t>
    <rPh sb="3" eb="5">
      <t>ジッシ</t>
    </rPh>
    <phoneticPr fontId="5"/>
  </si>
  <si>
    <t>　３　多面的機能を増進する活動として以下の項目から１項目以上選択し、実施する。</t>
    <phoneticPr fontId="5"/>
  </si>
  <si>
    <t>　以下の項目のうち該当項目に○印を記入する。</t>
    <phoneticPr fontId="5"/>
  </si>
  <si>
    <t>①農地と一体となった周辺林地の下草刈り等を行う。</t>
    <phoneticPr fontId="5"/>
  </si>
  <si>
    <t>②棚田オーナー制度の実施、市民農園・体験農園の開設・運営を行う。</t>
    <phoneticPr fontId="5"/>
  </si>
  <si>
    <t>③景観作物を作付ける。</t>
    <phoneticPr fontId="5"/>
  </si>
  <si>
    <t>④土壌流亡に配慮した営農を行う（等高線栽培、根の張る植物を畝間に植栽）。</t>
    <phoneticPr fontId="5"/>
  </si>
  <si>
    <t>⑤体験民宿を実施する（グリーン・ツーリズム）。</t>
    <phoneticPr fontId="5"/>
  </si>
  <si>
    <t>⑥魚類・昆虫類の保護を行う（ビオトープの確保）。</t>
    <phoneticPr fontId="5"/>
  </si>
  <si>
    <t>⑦冬期の湛水化、不作付地での水張り等の鳥類の餌場の確保を図る。</t>
    <phoneticPr fontId="5"/>
  </si>
  <si>
    <t>⑧粗放的畜産を行う。</t>
    <phoneticPr fontId="5"/>
  </si>
  <si>
    <t>⑨堆きゅう肥の施肥、拮抗植物の利用、アイガモ・鯉の利用、輪作の徹底、緑肥作物の作付け等を行う。</t>
    <phoneticPr fontId="5"/>
  </si>
  <si>
    <t>⑩その他 （　　　　　　　　　　　　　　　　）</t>
    <phoneticPr fontId="5"/>
  </si>
  <si>
    <t>注）法律で義務づけられている行為及び国庫補助事業の補助対象として行われる行為以外のものを１つ以上選択。</t>
    <phoneticPr fontId="5"/>
  </si>
  <si>
    <t>注）上記１～３で定めた共同取組活動を行う際は、作業安全対策の観点から、以下の点に努めること。</t>
    <phoneticPr fontId="5"/>
  </si>
  <si>
    <t>・</t>
    <phoneticPr fontId="5"/>
  </si>
  <si>
    <t>作業環境の点検（作業前の危険箇所の確認・共有、機器の定期点検等）</t>
    <phoneticPr fontId="5"/>
  </si>
  <si>
    <t>共同取組活動で使用する機械又は使用頻度が高い機械（刈払機等）の安全な使用に関する取組の実施（研修・講習の開催又は参加等）</t>
    <phoneticPr fontId="5"/>
  </si>
  <si>
    <t>第６　促進計画の「その他促進計画の実施に関し当該市町村が必要と認める事項」により
　　規定すべき事項</t>
    <phoneticPr fontId="5"/>
  </si>
  <si>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5"/>
  </si>
  <si>
    <t>第７  交付金の使用方法等</t>
    <phoneticPr fontId="5"/>
  </si>
  <si>
    <t>　１　交付金は、集落を代表して</t>
    <phoneticPr fontId="5"/>
  </si>
  <si>
    <t>〇〇 〇〇（氏名）</t>
    <phoneticPr fontId="5"/>
  </si>
  <si>
    <t>が市町村より受け取る。</t>
    <phoneticPr fontId="5"/>
  </si>
  <si>
    <t>　２　次の通り支出する。</t>
    <phoneticPr fontId="5"/>
  </si>
  <si>
    <t>項　　　　　目</t>
    <phoneticPr fontId="5"/>
  </si>
  <si>
    <t>交付金使途の内容(項目)</t>
    <phoneticPr fontId="5"/>
  </si>
  <si>
    <t>金　額</t>
    <phoneticPr fontId="5"/>
  </si>
  <si>
    <t>共同取組活動</t>
    <phoneticPr fontId="5"/>
  </si>
  <si>
    <t>①役員等の各担当者の活動に対する経費</t>
    <phoneticPr fontId="5"/>
  </si>
  <si>
    <t>役員報酬</t>
    <rPh sb="2" eb="4">
      <t>ホウシュウ</t>
    </rPh>
    <phoneticPr fontId="5"/>
  </si>
  <si>
    <t>研修会開催費</t>
    <phoneticPr fontId="5"/>
  </si>
  <si>
    <t>②農業生産活動等の体制整備に向けた活動等の集落マスタープランの将来像を実現するための活動に対する経費</t>
    <phoneticPr fontId="5"/>
  </si>
  <si>
    <t>農産物等の販売促進関係費</t>
    <phoneticPr fontId="5"/>
  </si>
  <si>
    <t>都市住民との交流促進関係費</t>
    <phoneticPr fontId="5"/>
  </si>
  <si>
    <t>法人設立関係費</t>
    <phoneticPr fontId="5"/>
  </si>
  <si>
    <t>土地利用調整関係費</t>
    <phoneticPr fontId="5"/>
  </si>
  <si>
    <t>③水路、農道等の維持・管理等集落の共同取組活動に要する経費</t>
    <phoneticPr fontId="5"/>
  </si>
  <si>
    <t>道・水路管理費</t>
    <phoneticPr fontId="5"/>
  </si>
  <si>
    <t>（うち道・水路整備費）</t>
    <phoneticPr fontId="5"/>
  </si>
  <si>
    <t>農地管理費</t>
    <phoneticPr fontId="5"/>
  </si>
  <si>
    <t>（うち農地整備費）</t>
    <phoneticPr fontId="5"/>
  </si>
  <si>
    <t>④農用地の維持・管理活動を行う者に対する経費</t>
    <phoneticPr fontId="5"/>
  </si>
  <si>
    <t>鳥獣害防止対策費</t>
    <phoneticPr fontId="5"/>
  </si>
  <si>
    <t>共同利用機械購入等費</t>
    <phoneticPr fontId="5"/>
  </si>
  <si>
    <t>共同利用施設整備等費</t>
    <phoneticPr fontId="5"/>
  </si>
  <si>
    <t>多面的機能増進活動費</t>
    <phoneticPr fontId="5"/>
  </si>
  <si>
    <t>⑤毎年の積立額又は次年度への繰越予定額</t>
    <phoneticPr fontId="5"/>
  </si>
  <si>
    <t>３のとおり</t>
    <phoneticPr fontId="5"/>
  </si>
  <si>
    <t>　３　交付金の積立・繰越に係る計画</t>
    <phoneticPr fontId="5"/>
  </si>
  <si>
    <t>　　①　交付金の積立</t>
    <phoneticPr fontId="5"/>
  </si>
  <si>
    <t>　　</t>
    <phoneticPr fontId="5"/>
  </si>
  <si>
    <t>（ｱ）積立計画</t>
    <phoneticPr fontId="5"/>
  </si>
  <si>
    <t>令和7年度</t>
  </si>
  <si>
    <t>令和8年度</t>
  </si>
  <si>
    <t>令和9年度</t>
  </si>
  <si>
    <t>積立予定額</t>
    <phoneticPr fontId="5"/>
  </si>
  <si>
    <t>積立累計額</t>
    <phoneticPr fontId="5"/>
  </si>
  <si>
    <t>（ｲ）取り崩し予定等</t>
    <phoneticPr fontId="5"/>
  </si>
  <si>
    <t>　○ 取り崩し予定年度：</t>
    <phoneticPr fontId="5"/>
  </si>
  <si>
    <t>（協定期間内）</t>
    <phoneticPr fontId="5"/>
  </si>
  <si>
    <r>
      <t>　○ 取り崩し予定年度における積立累計額：</t>
    </r>
    <r>
      <rPr>
        <u/>
        <sz val="12"/>
        <color rgb="FFFF0000"/>
        <rFont val="ＭＳ 明朝"/>
        <family val="1"/>
        <charset val="128"/>
      </rPr>
      <t>　</t>
    </r>
    <phoneticPr fontId="5"/>
  </si>
  <si>
    <t>円</t>
    <rPh sb="0" eb="1">
      <t>エン</t>
    </rPh>
    <phoneticPr fontId="5"/>
  </si>
  <si>
    <t>　○ 使途：　</t>
    <phoneticPr fontId="5"/>
  </si>
  <si>
    <t>畦塗り機購入</t>
    <rPh sb="1" eb="2">
      <t>ヌリ</t>
    </rPh>
    <rPh sb="3" eb="4">
      <t>キ</t>
    </rPh>
    <rPh sb="4" eb="6">
      <t>コウニュウ</t>
    </rPh>
    <phoneticPr fontId="5"/>
  </si>
  <si>
    <t>に要する経費（具体的に記入）</t>
    <rPh sb="7" eb="10">
      <t>グタイテキ</t>
    </rPh>
    <rPh sb="11" eb="13">
      <t>キニュウ</t>
    </rPh>
    <phoneticPr fontId="5"/>
  </si>
  <si>
    <t>　　②　次年度への繰越</t>
    <phoneticPr fontId="5"/>
  </si>
  <si>
    <t>　○ 繰越予定年度：</t>
    <phoneticPr fontId="5"/>
  </si>
  <si>
    <t>（当該年度の翌年度）</t>
    <phoneticPr fontId="5"/>
  </si>
  <si>
    <r>
      <t>　○ 繰越予定額：</t>
    </r>
    <r>
      <rPr>
        <u/>
        <sz val="12"/>
        <color rgb="FFFF0000"/>
        <rFont val="ＭＳ 明朝"/>
        <family val="1"/>
        <charset val="128"/>
      </rPr>
      <t>　</t>
    </r>
    <rPh sb="3" eb="5">
      <t>クリコシ</t>
    </rPh>
    <rPh sb="5" eb="7">
      <t>ヨテイ</t>
    </rPh>
    <phoneticPr fontId="5"/>
  </si>
  <si>
    <t>災害の発生が想定される箇所・施設に対する災害発生時の復旧等</t>
    <phoneticPr fontId="5"/>
  </si>
  <si>
    <t>　４　次のとおり支出する。</t>
    <phoneticPr fontId="5"/>
  </si>
  <si>
    <t xml:space="preserve">個 人 配 分 分
</t>
    <phoneticPr fontId="5"/>
  </si>
  <si>
    <t>（配分割合：</t>
    <phoneticPr fontId="5"/>
  </si>
  <si>
    <t>　【体制整備単価の場合に使用】</t>
    <phoneticPr fontId="5"/>
  </si>
  <si>
    <t>第８  農業生産活動等の体制整備として取り組むべき事項（体制整備単価交付必須事項）</t>
    <phoneticPr fontId="5"/>
  </si>
  <si>
    <t>　ネットワーク化活動計画を作成する。</t>
    <rPh sb="7" eb="8">
      <t>カ</t>
    </rPh>
    <rPh sb="8" eb="12">
      <t>カツドウケイカク</t>
    </rPh>
    <phoneticPr fontId="5"/>
  </si>
  <si>
    <t>取　り　組　む　べ　き　事　項</t>
    <phoneticPr fontId="5"/>
  </si>
  <si>
    <t>別紙様式２に定めるネットワーク化活動計画を令和11年度までに作成する。</t>
    <rPh sb="15" eb="16">
      <t>カ</t>
    </rPh>
    <rPh sb="16" eb="20">
      <t>カツドウケイカク</t>
    </rPh>
    <phoneticPr fontId="5"/>
  </si>
  <si>
    <t xml:space="preserve">　【加算措置の場合に使用】 </t>
    <phoneticPr fontId="5"/>
  </si>
  <si>
    <t>第９　加算措置適用のために取り組むべき事項（加算措置必須要件）</t>
    <phoneticPr fontId="5"/>
  </si>
  <si>
    <t>　次の活動のうち集落として取り組む項目に○印を記入するとともに、取組期間、現状及び達成目標について具体的に記載し、実施する。</t>
    <phoneticPr fontId="5"/>
  </si>
  <si>
    <t>項　　　目</t>
    <phoneticPr fontId="5"/>
  </si>
  <si>
    <t>取組期間</t>
    <phoneticPr fontId="5"/>
  </si>
  <si>
    <t>現状</t>
    <phoneticPr fontId="5"/>
  </si>
  <si>
    <t>達成目標</t>
    <phoneticPr fontId="5"/>
  </si>
  <si>
    <t>①棚田地域振興活動加算</t>
    <phoneticPr fontId="5"/>
  </si>
  <si>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5"/>
  </si>
  <si>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5"/>
  </si>
  <si>
    <t>～</t>
    <phoneticPr fontId="5"/>
  </si>
  <si>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5"/>
  </si>
  <si>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5"/>
  </si>
  <si>
    <t>②超急傾斜農地保全管理加算</t>
    <phoneticPr fontId="5"/>
  </si>
  <si>
    <t>超急傾斜農地
○○団地
対象農用地面積：
●●●㎡ 
（田●●㎡,畑●●㎡）</t>
    <phoneticPr fontId="5"/>
  </si>
  <si>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5"/>
  </si>
  <si>
    <t>③ネットワーク化加算</t>
    <rPh sb="7" eb="8">
      <t>カ</t>
    </rPh>
    <phoneticPr fontId="5"/>
  </si>
  <si>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5"/>
  </si>
  <si>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5"/>
  </si>
  <si>
    <t>④スマート農業加算</t>
    <rPh sb="5" eb="7">
      <t>ノウギョウ</t>
    </rPh>
    <phoneticPr fontId="5"/>
  </si>
  <si>
    <t>例) 協定農用地の担い手の集積面積●●ha（令和６年度末）</t>
    <phoneticPr fontId="5"/>
  </si>
  <si>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5"/>
  </si>
  <si>
    <t>⑤集落機能強化加算の経過措置</t>
    <phoneticPr fontId="5"/>
  </si>
  <si>
    <t>例) 高齢化や非農業者との混住化が進むことで、共同取組活動の参加者が減少し、集落機能が低下している。</t>
    <phoneticPr fontId="5"/>
  </si>
  <si>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5"/>
  </si>
  <si>
    <t>注１）</t>
    <phoneticPr fontId="5"/>
  </si>
  <si>
    <t>現状は、取組期間の開始年度における地域の現状を記載する。</t>
    <phoneticPr fontId="5"/>
  </si>
  <si>
    <t>注２）</t>
    <phoneticPr fontId="5"/>
  </si>
  <si>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5"/>
  </si>
  <si>
    <t>（別紙様式３）</t>
    <rPh sb="1" eb="3">
      <t>ベッシ</t>
    </rPh>
    <rPh sb="3" eb="5">
      <t>ヨウシキ</t>
    </rPh>
    <phoneticPr fontId="5"/>
  </si>
  <si>
    <t>区   分</t>
    <phoneticPr fontId="5"/>
  </si>
  <si>
    <t>施　 　設</t>
    <phoneticPr fontId="5"/>
  </si>
  <si>
    <t>管理作業者</t>
    <phoneticPr fontId="5"/>
  </si>
  <si>
    <t>管理方法等</t>
    <phoneticPr fontId="5"/>
  </si>
  <si>
    <t xml:space="preserve"> 管理作業の
 代  表  者</t>
    <phoneticPr fontId="5"/>
  </si>
  <si>
    <t>用水路</t>
    <rPh sb="0" eb="1">
      <t>ヨウ</t>
    </rPh>
    <phoneticPr fontId="5"/>
  </si>
  <si>
    <r>
      <t xml:space="preserve">○○用水路
</t>
    </r>
    <r>
      <rPr>
        <sz val="10"/>
        <color rgb="FFFF0000"/>
        <rFont val="ＭＳ 明朝"/>
        <family val="1"/>
        <charset val="128"/>
      </rPr>
      <t>（水路の延長○m)</t>
    </r>
    <rPh sb="2" eb="5">
      <t>ヨウスイロ</t>
    </rPh>
    <phoneticPr fontId="5"/>
  </si>
  <si>
    <t>○○地区水利組合</t>
    <rPh sb="2" eb="4">
      <t>チク</t>
    </rPh>
    <rPh sb="4" eb="8">
      <t>スイリクミアイ</t>
    </rPh>
    <phoneticPr fontId="5"/>
  </si>
  <si>
    <t>○○地区水利組合規程による</t>
    <rPh sb="2" eb="8">
      <t>チクスイリクミアイ</t>
    </rPh>
    <rPh sb="8" eb="10">
      <t>キテイ</t>
    </rPh>
    <phoneticPr fontId="5"/>
  </si>
  <si>
    <t>代表者
○○○○</t>
    <rPh sb="0" eb="3">
      <t>ダイヒョウシャ</t>
    </rPh>
    <phoneticPr fontId="5"/>
  </si>
  <si>
    <t>排水路</t>
    <phoneticPr fontId="5"/>
  </si>
  <si>
    <r>
      <t xml:space="preserve">○○排水路
</t>
    </r>
    <r>
      <rPr>
        <sz val="10"/>
        <color rgb="FFFF0000"/>
        <rFont val="ＭＳ 明朝"/>
        <family val="1"/>
        <charset val="128"/>
      </rPr>
      <t>（水路の延長○m)</t>
    </r>
    <rPh sb="2" eb="5">
      <t>ハイスイロ</t>
    </rPh>
    <phoneticPr fontId="5"/>
  </si>
  <si>
    <t>道　路</t>
    <phoneticPr fontId="5"/>
  </si>
  <si>
    <r>
      <t xml:space="preserve">○○農道
</t>
    </r>
    <r>
      <rPr>
        <sz val="10"/>
        <color rgb="FFFF0000"/>
        <rFont val="ＭＳ 明朝"/>
        <family val="1"/>
        <charset val="128"/>
      </rPr>
      <t>（水路の延長○m)</t>
    </r>
    <rPh sb="2" eb="4">
      <t>ノウドウ</t>
    </rPh>
    <phoneticPr fontId="5"/>
  </si>
  <si>
    <t>○○○○他</t>
    <rPh sb="4" eb="5">
      <t>ホカ</t>
    </rPh>
    <phoneticPr fontId="5"/>
  </si>
  <si>
    <t>○○集落申し合わせ事項による</t>
    <rPh sb="2" eb="4">
      <t>シュウラク</t>
    </rPh>
    <rPh sb="4" eb="5">
      <t>モウ</t>
    </rPh>
    <rPh sb="6" eb="7">
      <t>ア</t>
    </rPh>
    <rPh sb="9" eb="11">
      <t>ジコウ</t>
    </rPh>
    <phoneticPr fontId="5"/>
  </si>
  <si>
    <t>○○○○</t>
  </si>
  <si>
    <t>（ 別紙様式８ ）</t>
    <phoneticPr fontId="5"/>
  </si>
  <si>
    <t>環境負荷低減のチェックシート（集落協定向け）</t>
    <phoneticPr fontId="5"/>
  </si>
  <si>
    <t>申請時
（します）</t>
    <rPh sb="0" eb="3">
      <t>シンセイジ</t>
    </rPh>
    <phoneticPr fontId="5"/>
  </si>
  <si>
    <t>（１）適正な施肥</t>
    <phoneticPr fontId="5"/>
  </si>
  <si>
    <t>報告時
（しました）</t>
    <rPh sb="0" eb="3">
      <t>ホウコクジ</t>
    </rPh>
    <phoneticPr fontId="5"/>
  </si>
  <si>
    <t>（５）廃棄物の発生抑制、
　　 適正な循環的な利用及び適正な処分</t>
    <phoneticPr fontId="5"/>
  </si>
  <si>
    <t>①</t>
    <phoneticPr fontId="5"/>
  </si>
  <si>
    <r>
      <rPr>
        <sz val="10.5"/>
        <rFont val="ＭＳ Ｐゴシック"/>
        <family val="3"/>
        <charset val="128"/>
      </rPr>
      <t>※共同取組活動で施肥を行う場合</t>
    </r>
    <r>
      <rPr>
        <sz val="11"/>
        <color theme="1"/>
        <rFont val="游ゴシック"/>
        <family val="2"/>
        <charset val="128"/>
        <scheme val="minor"/>
      </rPr>
      <t xml:space="preserve">
</t>
    </r>
    <r>
      <rPr>
        <sz val="12"/>
        <rFont val="ＭＳ Ｐゴシック"/>
        <family val="3"/>
        <charset val="128"/>
      </rPr>
      <t>肥料の適正な保管</t>
    </r>
    <r>
      <rPr>
        <sz val="11"/>
        <color theme="1"/>
        <rFont val="游ゴシック"/>
        <family val="2"/>
        <charset val="128"/>
        <scheme val="minor"/>
      </rPr>
      <t xml:space="preserve">
（該当しない　　　）</t>
    </r>
    <phoneticPr fontId="5"/>
  </si>
  <si>
    <t>⑧</t>
    <phoneticPr fontId="5"/>
  </si>
  <si>
    <t>共同取組活動を行う場合には、
プラ等廃棄物の削減に努め、適正に処理</t>
    <phoneticPr fontId="5"/>
  </si>
  <si>
    <t>②</t>
    <phoneticPr fontId="5"/>
  </si>
  <si>
    <r>
      <rPr>
        <sz val="10.5"/>
        <rFont val="ＭＳ Ｐゴシック"/>
        <family val="3"/>
        <charset val="128"/>
      </rPr>
      <t>※共同取組活動で施肥を行う場合</t>
    </r>
    <r>
      <rPr>
        <sz val="11"/>
        <color theme="1"/>
        <rFont val="游ゴシック"/>
        <family val="2"/>
        <charset val="128"/>
        <scheme val="minor"/>
      </rPr>
      <t xml:space="preserve">
</t>
    </r>
    <r>
      <rPr>
        <sz val="12"/>
        <rFont val="ＭＳ Ｐゴシック"/>
        <family val="3"/>
        <charset val="128"/>
      </rPr>
      <t>肥料の使用状況等の記録・保存に努める</t>
    </r>
    <r>
      <rPr>
        <sz val="11"/>
        <color theme="1"/>
        <rFont val="游ゴシック"/>
        <family val="2"/>
        <charset val="128"/>
        <scheme val="minor"/>
      </rPr>
      <t xml:space="preserve">
（該当しない　　　）</t>
    </r>
    <phoneticPr fontId="5"/>
  </si>
  <si>
    <t>（６）生物多様性への悪影響の防止</t>
    <phoneticPr fontId="5"/>
  </si>
  <si>
    <t>⑨</t>
    <phoneticPr fontId="5"/>
  </si>
  <si>
    <r>
      <rPr>
        <sz val="10.5"/>
        <rFont val="ＭＳ Ｐゴシック"/>
        <family val="3"/>
        <charset val="128"/>
      </rPr>
      <t>※共同取組活動で農薬を使った防除を行う場合</t>
    </r>
    <r>
      <rPr>
        <sz val="11"/>
        <color theme="1"/>
        <rFont val="游ゴシック"/>
        <family val="2"/>
        <charset val="128"/>
        <scheme val="minor"/>
      </rPr>
      <t xml:space="preserve">
</t>
    </r>
    <r>
      <rPr>
        <sz val="12"/>
        <rFont val="ＭＳ Ｐゴシック"/>
        <family val="3"/>
        <charset val="128"/>
      </rPr>
      <t>農薬の適正な使用・保管</t>
    </r>
    <r>
      <rPr>
        <sz val="11"/>
        <color theme="1"/>
        <rFont val="游ゴシック"/>
        <family val="2"/>
        <charset val="128"/>
        <scheme val="minor"/>
      </rPr>
      <t xml:space="preserve">
（該当しない　　　）</t>
    </r>
    <phoneticPr fontId="5"/>
  </si>
  <si>
    <t>（２）適正な防除</t>
    <phoneticPr fontId="5"/>
  </si>
  <si>
    <t>③</t>
    <phoneticPr fontId="5"/>
  </si>
  <si>
    <t>⑩</t>
    <phoneticPr fontId="5"/>
  </si>
  <si>
    <r>
      <rPr>
        <sz val="10.5"/>
        <rFont val="ＭＳ Ｐゴシック"/>
        <family val="3"/>
        <charset val="128"/>
      </rPr>
      <t>※共同取組活動で農薬を使った防除を行う場合</t>
    </r>
    <r>
      <rPr>
        <sz val="11"/>
        <color theme="1"/>
        <rFont val="游ゴシック"/>
        <family val="2"/>
        <charset val="128"/>
        <scheme val="minor"/>
      </rPr>
      <t xml:space="preserve">
</t>
    </r>
    <r>
      <rPr>
        <sz val="12"/>
        <rFont val="ＭＳ Ｐゴシック"/>
        <family val="3"/>
        <charset val="128"/>
      </rPr>
      <t>農薬の使用状況等の記録・保存</t>
    </r>
    <r>
      <rPr>
        <sz val="11"/>
        <color theme="1"/>
        <rFont val="游ゴシック"/>
        <family val="2"/>
        <charset val="128"/>
        <scheme val="minor"/>
      </rPr>
      <t xml:space="preserve">
（該当しない　　　）</t>
    </r>
    <phoneticPr fontId="5"/>
  </si>
  <si>
    <t>④</t>
    <phoneticPr fontId="5"/>
  </si>
  <si>
    <t>⑪</t>
    <phoneticPr fontId="5"/>
  </si>
  <si>
    <r>
      <rPr>
        <sz val="10.5"/>
        <rFont val="ＭＳ Ｐゴシック"/>
        <family val="3"/>
        <charset val="128"/>
      </rPr>
      <t>※生物多様性への影響が想定される工事等を
　 実施する場合</t>
    </r>
    <r>
      <rPr>
        <sz val="11"/>
        <color theme="1"/>
        <rFont val="游ゴシック"/>
        <family val="2"/>
        <charset val="128"/>
        <scheme val="minor"/>
      </rPr>
      <t xml:space="preserve">
</t>
    </r>
    <r>
      <rPr>
        <sz val="12"/>
        <rFont val="ＭＳ Ｐゴシック"/>
        <family val="3"/>
        <charset val="128"/>
      </rPr>
      <t>生物多様性に配慮した事業実施に努める</t>
    </r>
    <r>
      <rPr>
        <sz val="11"/>
        <color theme="1"/>
        <rFont val="游ゴシック"/>
        <family val="2"/>
        <charset val="128"/>
        <scheme val="minor"/>
      </rPr>
      <t xml:space="preserve">
（該当しない　　　）</t>
    </r>
    <phoneticPr fontId="5"/>
  </si>
  <si>
    <t>（３）エネルギーの節減</t>
    <phoneticPr fontId="5"/>
  </si>
  <si>
    <t>（７）環境関係法令の遵守等</t>
    <phoneticPr fontId="5"/>
  </si>
  <si>
    <t>⑤</t>
    <phoneticPr fontId="5"/>
  </si>
  <si>
    <r>
      <t xml:space="preserve">※共有資産として入手した50万円以上の農機等が
　 ある場合
</t>
    </r>
    <r>
      <rPr>
        <sz val="12"/>
        <rFont val="ＭＳ Ｐゴシック"/>
        <family val="3"/>
        <charset val="128"/>
      </rPr>
      <t>農機等の燃料の使用状況の記録・保存に努める</t>
    </r>
    <r>
      <rPr>
        <sz val="11"/>
        <color theme="1"/>
        <rFont val="游ゴシック"/>
        <family val="2"/>
        <charset val="128"/>
        <scheme val="minor"/>
      </rPr>
      <t xml:space="preserve">
（該当しない　　　）</t>
    </r>
    <phoneticPr fontId="5"/>
  </si>
  <si>
    <t>⑫</t>
    <phoneticPr fontId="5"/>
  </si>
  <si>
    <t>「みどりの食料システム戦略」を理解し、適切な事業実施に努める</t>
    <phoneticPr fontId="5"/>
  </si>
  <si>
    <t>⑬</t>
    <phoneticPr fontId="5"/>
  </si>
  <si>
    <t>関係法令の遵守</t>
    <phoneticPr fontId="5"/>
  </si>
  <si>
    <t>⑥</t>
    <phoneticPr fontId="5"/>
  </si>
  <si>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color theme="1"/>
        <rFont val="游ゴシック"/>
        <family val="2"/>
        <charset val="128"/>
        <scheme val="minor"/>
      </rPr>
      <t xml:space="preserve">
（該当しない　　　）</t>
    </r>
    <phoneticPr fontId="5"/>
  </si>
  <si>
    <t>⑭</t>
    <phoneticPr fontId="5"/>
  </si>
  <si>
    <r>
      <rPr>
        <sz val="10.5"/>
        <rFont val="ＭＳ Ｐゴシック"/>
        <family val="3"/>
        <charset val="128"/>
      </rPr>
      <t>※機械等を扱う事業者である場合</t>
    </r>
    <r>
      <rPr>
        <sz val="11"/>
        <color theme="1"/>
        <rFont val="游ゴシック"/>
        <family val="2"/>
        <charset val="128"/>
        <scheme val="minor"/>
      </rPr>
      <t xml:space="preserve">
</t>
    </r>
    <r>
      <rPr>
        <sz val="12"/>
        <rFont val="ＭＳ Ｐゴシック"/>
        <family val="3"/>
        <charset val="128"/>
      </rPr>
      <t>機械等の適切な整備と管理に努める</t>
    </r>
    <r>
      <rPr>
        <sz val="11"/>
        <color theme="1"/>
        <rFont val="游ゴシック"/>
        <family val="2"/>
        <charset val="128"/>
        <scheme val="minor"/>
      </rPr>
      <t xml:space="preserve">
（該当しない　　　）</t>
    </r>
    <phoneticPr fontId="5"/>
  </si>
  <si>
    <t>⑮</t>
    <phoneticPr fontId="5"/>
  </si>
  <si>
    <t>正しい知識に基づく作業安全に努める</t>
    <phoneticPr fontId="5"/>
  </si>
  <si>
    <t>（４）悪臭及び害虫の発生防止</t>
    <phoneticPr fontId="5"/>
  </si>
  <si>
    <t>⑦</t>
    <phoneticPr fontId="5"/>
  </si>
  <si>
    <t>共同取組活動を行う場合には、
悪臭・害虫の発生防止・低減に努める</t>
    <phoneticPr fontId="5"/>
  </si>
  <si>
    <t>注１　申請時は「します」の□、報告時は「しました」の□にチェックしてください。</t>
    <phoneticPr fontId="5"/>
  </si>
  <si>
    <t>注２　「※」の記載内容に該当しない場合は「（該当しない　□）」にチェックしてください。
　　　この場合、当該項目の申請時・報告時のチェックは不要です。</t>
    <phoneticPr fontId="5"/>
  </si>
  <si>
    <t>○ネットワーク化活動計画</t>
    <rPh sb="7" eb="8">
      <t>カ</t>
    </rPh>
    <rPh sb="8" eb="12">
      <t>カツドウケイカク</t>
    </rPh>
    <phoneticPr fontId="5"/>
  </si>
  <si>
    <t>１．体制整備の基本方針</t>
    <rPh sb="2" eb="6">
      <t>タイセイセイビ</t>
    </rPh>
    <rPh sb="7" eb="11">
      <t>キホンホウシン</t>
    </rPh>
    <phoneticPr fontId="5"/>
  </si>
  <si>
    <t>１－１．集落協定名</t>
    <rPh sb="4" eb="8">
      <t>シュウラクキョウテイ</t>
    </rPh>
    <rPh sb="8" eb="9">
      <t>メイ</t>
    </rPh>
    <phoneticPr fontId="5"/>
  </si>
  <si>
    <t>１－２．ネットワーク化活動計画作成時点</t>
    <rPh sb="10" eb="15">
      <t>カカツドウケイカク</t>
    </rPh>
    <rPh sb="15" eb="19">
      <t>サクセイジテン</t>
    </rPh>
    <phoneticPr fontId="5"/>
  </si>
  <si>
    <t>当初</t>
    <rPh sb="0" eb="2">
      <t>トウショ</t>
    </rPh>
    <phoneticPr fontId="4"/>
  </si>
  <si>
    <t>令和８年６月</t>
    <rPh sb="0" eb="2">
      <t>レイワ</t>
    </rPh>
    <rPh sb="3" eb="4">
      <t>ネン</t>
    </rPh>
    <rPh sb="5" eb="6">
      <t>ガツ</t>
    </rPh>
    <phoneticPr fontId="5"/>
  </si>
  <si>
    <t>第１回変更</t>
    <rPh sb="0" eb="1">
      <t>ダイ</t>
    </rPh>
    <rPh sb="2" eb="3">
      <t>カイ</t>
    </rPh>
    <rPh sb="3" eb="5">
      <t>ヘンコウ</t>
    </rPh>
    <phoneticPr fontId="4"/>
  </si>
  <si>
    <t>第２回変更</t>
    <rPh sb="0" eb="1">
      <t>ダイ</t>
    </rPh>
    <rPh sb="2" eb="3">
      <t>カイ</t>
    </rPh>
    <rPh sb="3" eb="5">
      <t>ヘンコウ</t>
    </rPh>
    <phoneticPr fontId="4"/>
  </si>
  <si>
    <t>第３回変更</t>
    <rPh sb="0" eb="1">
      <t>ダイ</t>
    </rPh>
    <rPh sb="2" eb="3">
      <t>カイ</t>
    </rPh>
    <rPh sb="3" eb="5">
      <t>ヘンコウ</t>
    </rPh>
    <phoneticPr fontId="4"/>
  </si>
  <si>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5"/>
  </si>
  <si>
    <t>１－３．体制整備のために行おうとする取組</t>
    <rPh sb="4" eb="8">
      <t>タイセイセイビ</t>
    </rPh>
    <rPh sb="12" eb="13">
      <t>オコナ</t>
    </rPh>
    <rPh sb="18" eb="20">
      <t>トリクミ</t>
    </rPh>
    <phoneticPr fontId="5"/>
  </si>
  <si>
    <r>
      <t>該当</t>
    </r>
    <r>
      <rPr>
        <vertAlign val="superscript"/>
        <sz val="11"/>
        <rFont val="ＭＳ 明朝"/>
        <family val="1"/>
        <charset val="128"/>
      </rPr>
      <t>注１）</t>
    </r>
    <rPh sb="0" eb="2">
      <t>ガイトウ</t>
    </rPh>
    <rPh sb="2" eb="3">
      <t>チュウ</t>
    </rPh>
    <phoneticPr fontId="4"/>
  </si>
  <si>
    <t>取組</t>
    <rPh sb="0" eb="2">
      <t>トリクミ</t>
    </rPh>
    <phoneticPr fontId="4"/>
  </si>
  <si>
    <t>対象協定</t>
    <rPh sb="0" eb="4">
      <t>タイショウキョウテイ</t>
    </rPh>
    <phoneticPr fontId="4"/>
  </si>
  <si>
    <t>要記載項目</t>
    <rPh sb="0" eb="3">
      <t>ヨウキサイ</t>
    </rPh>
    <rPh sb="3" eb="5">
      <t>コウモク</t>
    </rPh>
    <phoneticPr fontId="4"/>
  </si>
  <si>
    <t>○</t>
  </si>
  <si>
    <r>
      <t>①ネットワーク化</t>
    </r>
    <r>
      <rPr>
        <vertAlign val="superscript"/>
        <sz val="11"/>
        <rFont val="ＭＳ 明朝"/>
        <family val="1"/>
        <charset val="128"/>
      </rPr>
      <t>注２）</t>
    </r>
    <rPh sb="7" eb="8">
      <t>カ</t>
    </rPh>
    <rPh sb="8" eb="9">
      <t>チュウ</t>
    </rPh>
    <phoneticPr fontId="4"/>
  </si>
  <si>
    <t>新たにネットワーク化を行い10ha以上のネットワークを形成する集落協定</t>
    <phoneticPr fontId="4"/>
  </si>
  <si>
    <t>２－１～２－７</t>
    <phoneticPr fontId="4"/>
  </si>
  <si>
    <t>新たにネットワーク化を行う予定はないが、既に10ha以上のネットワークを形成しており、体制の維持、向上を図ろうとする集落協定</t>
    <phoneticPr fontId="4"/>
  </si>
  <si>
    <r>
      <t>②統合</t>
    </r>
    <r>
      <rPr>
        <vertAlign val="superscript"/>
        <sz val="11"/>
        <rFont val="ＭＳ 明朝"/>
        <family val="1"/>
        <charset val="128"/>
      </rPr>
      <t>注３）</t>
    </r>
    <rPh sb="1" eb="3">
      <t>トウゴウ</t>
    </rPh>
    <rPh sb="3" eb="4">
      <t>チュウ</t>
    </rPh>
    <phoneticPr fontId="4"/>
  </si>
  <si>
    <t>新たに統合を行い10ha以上の集落協定を形成する集落協定</t>
    <phoneticPr fontId="4"/>
  </si>
  <si>
    <t>３－１～３－５</t>
    <phoneticPr fontId="4"/>
  </si>
  <si>
    <t>新たに統合を行う予定はないが、既に10ha以上の集落協定となっており、体制の維持、向上を図ろうとする集落協定</t>
    <phoneticPr fontId="4"/>
  </si>
  <si>
    <t>３－２、
３－６、３－７</t>
    <phoneticPr fontId="4"/>
  </si>
  <si>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4"/>
  </si>
  <si>
    <t>１組織以上の農業者団体以外の組織又は構成員の10%以上の非農業者が活動に参画する集落協定</t>
    <phoneticPr fontId="4"/>
  </si>
  <si>
    <t>４－１～４－３</t>
    <phoneticPr fontId="4"/>
  </si>
  <si>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5"/>
  </si>
  <si>
    <t>２．ネットワーク化の計画</t>
    <rPh sb="8" eb="9">
      <t>カ</t>
    </rPh>
    <rPh sb="10" eb="12">
      <t>ケイカク</t>
    </rPh>
    <phoneticPr fontId="5"/>
  </si>
  <si>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5"/>
  </si>
  <si>
    <t>２－１．ネットワークの名称（予定）</t>
    <rPh sb="11" eb="13">
      <t>メイショウ</t>
    </rPh>
    <rPh sb="14" eb="16">
      <t>ヨテイ</t>
    </rPh>
    <phoneticPr fontId="5"/>
  </si>
  <si>
    <t>農林地域集落協定ネットワーク協議会</t>
    <phoneticPr fontId="5"/>
  </si>
  <si>
    <t>２－２．ネットワークに参加する集落協定</t>
    <rPh sb="11" eb="13">
      <t>サンカ</t>
    </rPh>
    <rPh sb="15" eb="19">
      <t>シュウラクキョウテイ</t>
    </rPh>
    <phoneticPr fontId="5"/>
  </si>
  <si>
    <t>集落協定名</t>
    <rPh sb="0" eb="4">
      <t>シュウラクキョウテイ</t>
    </rPh>
    <rPh sb="4" eb="5">
      <t>メイ</t>
    </rPh>
    <phoneticPr fontId="4"/>
  </si>
  <si>
    <t>協定面積</t>
    <rPh sb="0" eb="4">
      <t>キョウテイメンセキ</t>
    </rPh>
    <phoneticPr fontId="4"/>
  </si>
  <si>
    <t>地域計画</t>
    <rPh sb="0" eb="4">
      <t>チイキケイカク</t>
    </rPh>
    <phoneticPr fontId="4"/>
  </si>
  <si>
    <t>現在の連携状況</t>
    <rPh sb="0" eb="2">
      <t>ゲンザイ</t>
    </rPh>
    <rPh sb="3" eb="7">
      <t>レンケイジョウキョウ</t>
    </rPh>
    <phoneticPr fontId="4"/>
  </si>
  <si>
    <t>自協定が存する計画区域内</t>
    <rPh sb="0" eb="3">
      <t>ジキョウテイ</t>
    </rPh>
    <rPh sb="4" eb="5">
      <t>ゾン</t>
    </rPh>
    <rPh sb="7" eb="12">
      <t>ケイカククイキナイ</t>
    </rPh>
    <phoneticPr fontId="4"/>
  </si>
  <si>
    <t>別の計画区域内</t>
    <rPh sb="0" eb="1">
      <t>ベツ</t>
    </rPh>
    <rPh sb="2" eb="7">
      <t>ケイカククイキナイ</t>
    </rPh>
    <phoneticPr fontId="4"/>
  </si>
  <si>
    <t>連携済</t>
    <rPh sb="0" eb="3">
      <t>レンケイズ</t>
    </rPh>
    <phoneticPr fontId="4"/>
  </si>
  <si>
    <t>今後連携</t>
    <rPh sb="0" eb="4">
      <t>コンゴレンケイ</t>
    </rPh>
    <phoneticPr fontId="4"/>
  </si>
  <si>
    <t>（自協定）</t>
  </si>
  <si>
    <t>Ｂ協定</t>
    <rPh sb="1" eb="3">
      <t>キョウテイ</t>
    </rPh>
    <phoneticPr fontId="5"/>
  </si>
  <si>
    <t>Ｃ協定</t>
    <rPh sb="1" eb="3">
      <t>キョウテイ</t>
    </rPh>
    <phoneticPr fontId="5"/>
  </si>
  <si>
    <t>合計</t>
  </si>
  <si>
    <t>注）合計協定面積は10ha以上であること。</t>
    <phoneticPr fontId="5"/>
  </si>
  <si>
    <t>２－３．ネットワーク化で解決しようとする課題</t>
    <rPh sb="10" eb="11">
      <t>カ</t>
    </rPh>
    <rPh sb="12" eb="14">
      <t>カイケツ</t>
    </rPh>
    <rPh sb="20" eb="22">
      <t>カダイ</t>
    </rPh>
    <phoneticPr fontId="5"/>
  </si>
  <si>
    <t>該当</t>
    <rPh sb="0" eb="2">
      <t>ガイトウ</t>
    </rPh>
    <phoneticPr fontId="4"/>
  </si>
  <si>
    <t>①リーダーの人材不足</t>
    <rPh sb="6" eb="10">
      <t>ジンザイブソク</t>
    </rPh>
    <phoneticPr fontId="4"/>
  </si>
  <si>
    <t>⑤農作業機械や施設の不足</t>
    <rPh sb="1" eb="6">
      <t>ノウサギョウキカイ</t>
    </rPh>
    <rPh sb="7" eb="9">
      <t>シセツ</t>
    </rPh>
    <rPh sb="10" eb="12">
      <t>フソク</t>
    </rPh>
    <phoneticPr fontId="4"/>
  </si>
  <si>
    <t>②事務担当者の人材不足</t>
    <rPh sb="1" eb="6">
      <t>ジムタントウシャ</t>
    </rPh>
    <rPh sb="7" eb="11">
      <t>ジンザイブソク</t>
    </rPh>
    <phoneticPr fontId="4"/>
  </si>
  <si>
    <t>⑥知見や技術の不足</t>
    <rPh sb="1" eb="3">
      <t>チケン</t>
    </rPh>
    <rPh sb="4" eb="6">
      <t>ギジュツ</t>
    </rPh>
    <rPh sb="7" eb="9">
      <t>フソク</t>
    </rPh>
    <phoneticPr fontId="4"/>
  </si>
  <si>
    <t>③共同取組活動参加者の附則</t>
    <rPh sb="1" eb="3">
      <t>キョウドウ</t>
    </rPh>
    <rPh sb="3" eb="7">
      <t>トリクミカツドウ</t>
    </rPh>
    <rPh sb="7" eb="10">
      <t>サンカシャ</t>
    </rPh>
    <rPh sb="11" eb="13">
      <t>フソク</t>
    </rPh>
    <phoneticPr fontId="4"/>
  </si>
  <si>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4"/>
  </si>
  <si>
    <t>④農業の担い手の人材不足</t>
    <rPh sb="1" eb="3">
      <t>ノウギョウ</t>
    </rPh>
    <rPh sb="4" eb="5">
      <t>ニナ</t>
    </rPh>
    <rPh sb="6" eb="7">
      <t>テ</t>
    </rPh>
    <rPh sb="8" eb="12">
      <t>ジンザイブソク</t>
    </rPh>
    <phoneticPr fontId="4"/>
  </si>
  <si>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4"/>
  </si>
  <si>
    <t>注）地域計画や集落マスタープラン、第５期対策で作成した集落戦略に位置付けられた内容を踏まえて検討すること。</t>
    <phoneticPr fontId="5"/>
  </si>
  <si>
    <t>２－４．ネットワーク化により連携して実施する活動</t>
    <rPh sb="10" eb="11">
      <t>カ</t>
    </rPh>
    <rPh sb="14" eb="16">
      <t>レンケイ</t>
    </rPh>
    <rPh sb="18" eb="20">
      <t>ジッシ</t>
    </rPh>
    <rPh sb="22" eb="24">
      <t>カツドウ</t>
    </rPh>
    <phoneticPr fontId="5"/>
  </si>
  <si>
    <t>連携して実施する活動</t>
    <rPh sb="0" eb="2">
      <t>レンケイ</t>
    </rPh>
    <rPh sb="4" eb="6">
      <t>ジッシ</t>
    </rPh>
    <rPh sb="8" eb="10">
      <t>カツドウ</t>
    </rPh>
    <phoneticPr fontId="4"/>
  </si>
  <si>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4"/>
  </si>
  <si>
    <t>⑥農業の担い手育成</t>
    <rPh sb="1" eb="3">
      <t>ノウギョウ</t>
    </rPh>
    <rPh sb="4" eb="5">
      <t>ニナ</t>
    </rPh>
    <rPh sb="6" eb="7">
      <t>テ</t>
    </rPh>
    <rPh sb="7" eb="9">
      <t>イクセイ</t>
    </rPh>
    <phoneticPr fontId="4"/>
  </si>
  <si>
    <t>⑦地場農産物の加工・販売</t>
    <rPh sb="1" eb="3">
      <t>ジバ</t>
    </rPh>
    <rPh sb="3" eb="6">
      <t>ノウサンブツ</t>
    </rPh>
    <rPh sb="7" eb="9">
      <t>カコウ</t>
    </rPh>
    <rPh sb="10" eb="12">
      <t>ハンバイ</t>
    </rPh>
    <phoneticPr fontId="4"/>
  </si>
  <si>
    <t>②農地保全（草刈り、荒廃防止活動等）</t>
    <rPh sb="1" eb="3">
      <t>ノウチ</t>
    </rPh>
    <rPh sb="3" eb="5">
      <t>ホゼン</t>
    </rPh>
    <rPh sb="6" eb="8">
      <t>クサカ</t>
    </rPh>
    <rPh sb="10" eb="12">
      <t>コウハイ</t>
    </rPh>
    <rPh sb="12" eb="14">
      <t>ボウシ</t>
    </rPh>
    <rPh sb="14" eb="16">
      <t>カツドウ</t>
    </rPh>
    <rPh sb="16" eb="17">
      <t>トウ</t>
    </rPh>
    <phoneticPr fontId="4"/>
  </si>
  <si>
    <t>⑧鳥獣害対策</t>
    <rPh sb="1" eb="6">
      <t>チョウジュウガイタイサク</t>
    </rPh>
    <phoneticPr fontId="4"/>
  </si>
  <si>
    <t>③水路・農道等の維持管理</t>
    <rPh sb="1" eb="3">
      <t>スイロ</t>
    </rPh>
    <rPh sb="4" eb="6">
      <t>ノウドウ</t>
    </rPh>
    <rPh sb="6" eb="7">
      <t>トウ</t>
    </rPh>
    <rPh sb="8" eb="10">
      <t>イジ</t>
    </rPh>
    <rPh sb="10" eb="12">
      <t>カンリ</t>
    </rPh>
    <phoneticPr fontId="4"/>
  </si>
  <si>
    <t>⑨多面的機能を増進する活動</t>
    <rPh sb="1" eb="6">
      <t>タメンテキキノウ</t>
    </rPh>
    <rPh sb="7" eb="9">
      <t>ゾウシン</t>
    </rPh>
    <rPh sb="11" eb="13">
      <t>カツドウ</t>
    </rPh>
    <phoneticPr fontId="4"/>
  </si>
  <si>
    <t>④機械・施設の共同利用</t>
    <rPh sb="1" eb="3">
      <t>キカイ</t>
    </rPh>
    <rPh sb="4" eb="6">
      <t>シセツ</t>
    </rPh>
    <rPh sb="7" eb="9">
      <t>キョウドウ</t>
    </rPh>
    <rPh sb="9" eb="11">
      <t>リヨウ</t>
    </rPh>
    <phoneticPr fontId="4"/>
  </si>
  <si>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4"/>
  </si>
  <si>
    <t>⑤農作業の共同化</t>
    <rPh sb="1" eb="4">
      <t>ノウサギョウ</t>
    </rPh>
    <rPh sb="5" eb="8">
      <t>キョウドウカ</t>
    </rPh>
    <phoneticPr fontId="4"/>
  </si>
  <si>
    <t>２－５．連携方法</t>
    <rPh sb="4" eb="8">
      <t>レンケイホウホウ</t>
    </rPh>
    <phoneticPr fontId="5"/>
  </si>
  <si>
    <t>連携方法</t>
    <rPh sb="0" eb="4">
      <t>レンケイホウホウ</t>
    </rPh>
    <phoneticPr fontId="4"/>
  </si>
  <si>
    <r>
      <t>①協議会型</t>
    </r>
    <r>
      <rPr>
        <vertAlign val="superscript"/>
        <sz val="11"/>
        <rFont val="ＭＳ 明朝"/>
        <family val="1"/>
        <charset val="128"/>
      </rPr>
      <t>注１）</t>
    </r>
    <rPh sb="1" eb="4">
      <t>キョウギカイ</t>
    </rPh>
    <rPh sb="4" eb="5">
      <t>ガタ</t>
    </rPh>
    <rPh sb="5" eb="6">
      <t>チュウ</t>
    </rPh>
    <phoneticPr fontId="4"/>
  </si>
  <si>
    <r>
      <t>③共同委託型</t>
    </r>
    <r>
      <rPr>
        <vertAlign val="superscript"/>
        <sz val="11"/>
        <rFont val="ＭＳ 明朝"/>
        <family val="1"/>
        <charset val="128"/>
      </rPr>
      <t>注３）</t>
    </r>
    <rPh sb="1" eb="5">
      <t>キョウドウイタク</t>
    </rPh>
    <rPh sb="5" eb="6">
      <t>ガタ</t>
    </rPh>
    <rPh sb="6" eb="7">
      <t>チュウ</t>
    </rPh>
    <phoneticPr fontId="4"/>
  </si>
  <si>
    <r>
      <t>②活動連携型</t>
    </r>
    <r>
      <rPr>
        <vertAlign val="superscript"/>
        <sz val="11"/>
        <rFont val="ＭＳ 明朝"/>
        <family val="1"/>
        <charset val="128"/>
      </rPr>
      <t>注２）</t>
    </r>
    <rPh sb="1" eb="3">
      <t>カツドウ</t>
    </rPh>
    <rPh sb="3" eb="5">
      <t>レンケイ</t>
    </rPh>
    <rPh sb="5" eb="6">
      <t>ガタ</t>
    </rPh>
    <rPh sb="6" eb="7">
      <t>チュウ</t>
    </rPh>
    <phoneticPr fontId="4"/>
  </si>
  <si>
    <t>④その他（</t>
    <rPh sb="3" eb="4">
      <t>タ</t>
    </rPh>
    <phoneticPr fontId="4"/>
  </si>
  <si>
    <t>　　　）</t>
    <phoneticPr fontId="5"/>
  </si>
  <si>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5"/>
  </si>
  <si>
    <t>２－６．ネットワーク化の工程</t>
    <rPh sb="10" eb="11">
      <t>カ</t>
    </rPh>
    <rPh sb="12" eb="14">
      <t>コウテイ</t>
    </rPh>
    <phoneticPr fontId="5"/>
  </si>
  <si>
    <t>（工程の概略）</t>
    <rPh sb="1" eb="3">
      <t>コウテイ</t>
    </rPh>
    <rPh sb="4" eb="6">
      <t>ガイリャク</t>
    </rPh>
    <phoneticPr fontId="4"/>
  </si>
  <si>
    <t>R6以前</t>
    <rPh sb="2" eb="4">
      <t>イゼン</t>
    </rPh>
    <phoneticPr fontId="4"/>
  </si>
  <si>
    <t>R7</t>
    <phoneticPr fontId="4"/>
  </si>
  <si>
    <t>R8</t>
    <phoneticPr fontId="4"/>
  </si>
  <si>
    <t>R9</t>
    <phoneticPr fontId="4"/>
  </si>
  <si>
    <t>R10</t>
    <phoneticPr fontId="4"/>
  </si>
  <si>
    <t>R11</t>
    <phoneticPr fontId="4"/>
  </si>
  <si>
    <t>R12以降</t>
    <rPh sb="3" eb="5">
      <t>イコウ</t>
    </rPh>
    <phoneticPr fontId="4"/>
  </si>
  <si>
    <t>ネットワーク化に向けた話合い（協定内）</t>
    <rPh sb="6" eb="7">
      <t>カ</t>
    </rPh>
    <rPh sb="8" eb="9">
      <t>ム</t>
    </rPh>
    <rPh sb="11" eb="13">
      <t>ハナシア</t>
    </rPh>
    <rPh sb="15" eb="18">
      <t>キョウテイナイ</t>
    </rPh>
    <phoneticPr fontId="4"/>
  </si>
  <si>
    <t>ネットワーク化に向けた話合い（協定間）</t>
    <rPh sb="6" eb="7">
      <t>カ</t>
    </rPh>
    <rPh sb="8" eb="9">
      <t>ム</t>
    </rPh>
    <rPh sb="11" eb="13">
      <t>ハナシア</t>
    </rPh>
    <rPh sb="15" eb="17">
      <t>キョウテイ</t>
    </rPh>
    <rPh sb="17" eb="18">
      <t>アイダ</t>
    </rPh>
    <phoneticPr fontId="4"/>
  </si>
  <si>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4"/>
  </si>
  <si>
    <t>⑧</t>
  </si>
  <si>
    <t>①</t>
  </si>
  <si>
    <t>⑥</t>
  </si>
  <si>
    <t>⑤</t>
  </si>
  <si>
    <t>⑦</t>
  </si>
  <si>
    <t>協議会等の設置（協議会型の場合）</t>
    <rPh sb="0" eb="3">
      <t>キョウギカイ</t>
    </rPh>
    <rPh sb="3" eb="4">
      <t>トウ</t>
    </rPh>
    <rPh sb="5" eb="7">
      <t>セッチ</t>
    </rPh>
    <rPh sb="8" eb="12">
      <t>キョウギカイガタ</t>
    </rPh>
    <rPh sb="13" eb="15">
      <t>バアイ</t>
    </rPh>
    <phoneticPr fontId="4"/>
  </si>
  <si>
    <t>ネットワーク化加算の適用（加算措置を利用する場合）</t>
    <rPh sb="6" eb="7">
      <t>カ</t>
    </rPh>
    <rPh sb="7" eb="9">
      <t>カサン</t>
    </rPh>
    <rPh sb="10" eb="12">
      <t>テキヨウ</t>
    </rPh>
    <rPh sb="13" eb="17">
      <t>カサンソチ</t>
    </rPh>
    <rPh sb="18" eb="20">
      <t>リヨウ</t>
    </rPh>
    <rPh sb="22" eb="24">
      <t>バアイ</t>
    </rPh>
    <phoneticPr fontId="4"/>
  </si>
  <si>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4"/>
  </si>
  <si>
    <t>注）工程の概略における「ネットワーク化により連携して実施する活動の開始」には２－４の「ネットワーク化により連携して実施する活動」の番号を記載。</t>
    <phoneticPr fontId="4"/>
  </si>
  <si>
    <t>２－７．ネットワーク化後の統合予定</t>
    <rPh sb="10" eb="11">
      <t>カ</t>
    </rPh>
    <rPh sb="11" eb="12">
      <t>ゴ</t>
    </rPh>
    <rPh sb="13" eb="15">
      <t>トウゴウ</t>
    </rPh>
    <rPh sb="15" eb="17">
      <t>ヨテイ</t>
    </rPh>
    <phoneticPr fontId="5"/>
  </si>
  <si>
    <t>統合の予定</t>
    <rPh sb="0" eb="2">
      <t>トウゴウ</t>
    </rPh>
    <rPh sb="3" eb="5">
      <t>ヨテイ</t>
    </rPh>
    <phoneticPr fontId="4"/>
  </si>
  <si>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4"/>
  </si>
  <si>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4"/>
  </si>
  <si>
    <t>③時期は未定だが将来的に統合を検討する</t>
    <rPh sb="1" eb="3">
      <t>ジキ</t>
    </rPh>
    <rPh sb="4" eb="6">
      <t>ミテイ</t>
    </rPh>
    <rPh sb="8" eb="11">
      <t>ショウライテキ</t>
    </rPh>
    <rPh sb="12" eb="14">
      <t>トウゴウ</t>
    </rPh>
    <rPh sb="15" eb="17">
      <t>ケントウ</t>
    </rPh>
    <phoneticPr fontId="4"/>
  </si>
  <si>
    <t>④未定</t>
    <rPh sb="1" eb="3">
      <t>ミテイ</t>
    </rPh>
    <phoneticPr fontId="4"/>
  </si>
  <si>
    <t>⑤統合は必要ないと考えている</t>
    <rPh sb="1" eb="3">
      <t>トウゴウ</t>
    </rPh>
    <rPh sb="4" eb="6">
      <t>ヒツヨウ</t>
    </rPh>
    <rPh sb="9" eb="10">
      <t>カンガ</t>
    </rPh>
    <phoneticPr fontId="4"/>
  </si>
  <si>
    <t>⑥その他（</t>
    <rPh sb="3" eb="4">
      <t>タ</t>
    </rPh>
    <phoneticPr fontId="4"/>
  </si>
  <si>
    <t>　）</t>
    <phoneticPr fontId="5"/>
  </si>
  <si>
    <t>３．統合の計画</t>
    <rPh sb="2" eb="4">
      <t>トウゴウ</t>
    </rPh>
    <rPh sb="5" eb="7">
      <t>ケイカク</t>
    </rPh>
    <phoneticPr fontId="5"/>
  </si>
  <si>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5"/>
  </si>
  <si>
    <t>３－１．統合後の集落協定の名称（予定）</t>
    <phoneticPr fontId="5"/>
  </si>
  <si>
    <t>農林地域広域集落協定</t>
    <phoneticPr fontId="5"/>
  </si>
  <si>
    <t>３－２．統合に参加する集落協定</t>
    <rPh sb="4" eb="6">
      <t>トウゴウ</t>
    </rPh>
    <rPh sb="7" eb="9">
      <t>サンカ</t>
    </rPh>
    <rPh sb="11" eb="15">
      <t>シュウラクキョウテイ</t>
    </rPh>
    <phoneticPr fontId="5"/>
  </si>
  <si>
    <t>Ｅ協定</t>
    <rPh sb="1" eb="3">
      <t>キョウテイ</t>
    </rPh>
    <phoneticPr fontId="5"/>
  </si>
  <si>
    <t>Ｆ協定</t>
    <rPh sb="1" eb="3">
      <t>キョウテイ</t>
    </rPh>
    <phoneticPr fontId="5"/>
  </si>
  <si>
    <t>注１）合計協定面積は10ha以上であること。
注２）統合する予定がない場合は自協定のみ記載すること。</t>
    <phoneticPr fontId="5"/>
  </si>
  <si>
    <t>３－３．統合で解決しようとする課題</t>
    <rPh sb="4" eb="6">
      <t>トウゴウ</t>
    </rPh>
    <rPh sb="7" eb="9">
      <t>カイケツ</t>
    </rPh>
    <rPh sb="15" eb="17">
      <t>カダイ</t>
    </rPh>
    <phoneticPr fontId="5"/>
  </si>
  <si>
    <t>③共同取組活動参加者の不足</t>
    <rPh sb="1" eb="3">
      <t>キョウドウ</t>
    </rPh>
    <rPh sb="3" eb="7">
      <t>トリクミカツドウ</t>
    </rPh>
    <rPh sb="7" eb="10">
      <t>サンカシャ</t>
    </rPh>
    <rPh sb="11" eb="13">
      <t>フソク</t>
    </rPh>
    <phoneticPr fontId="4"/>
  </si>
  <si>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4"/>
  </si>
  <si>
    <t>農作業機械の老朽化及びオペレーターの不足</t>
    <phoneticPr fontId="5"/>
  </si>
  <si>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4"/>
  </si>
  <si>
    <t>３－４．統合により体制を強化したい活動</t>
    <rPh sb="4" eb="6">
      <t>トウゴウ</t>
    </rPh>
    <rPh sb="9" eb="11">
      <t>タイセイ</t>
    </rPh>
    <rPh sb="12" eb="14">
      <t>キョウカ</t>
    </rPh>
    <rPh sb="17" eb="19">
      <t>カツドウ</t>
    </rPh>
    <phoneticPr fontId="5"/>
  </si>
  <si>
    <t>体制を強化したい活動</t>
    <phoneticPr fontId="4"/>
  </si>
  <si>
    <t>①リーダー等の人材確保</t>
    <rPh sb="5" eb="6">
      <t>トウ</t>
    </rPh>
    <rPh sb="7" eb="9">
      <t>ジンザイ</t>
    </rPh>
    <rPh sb="9" eb="11">
      <t>カクホ</t>
    </rPh>
    <phoneticPr fontId="4"/>
  </si>
  <si>
    <t>⑦農業の担い手育成</t>
    <rPh sb="1" eb="3">
      <t>ノウギョウ</t>
    </rPh>
    <rPh sb="4" eb="5">
      <t>ニナ</t>
    </rPh>
    <rPh sb="6" eb="7">
      <t>テ</t>
    </rPh>
    <rPh sb="7" eb="9">
      <t>イクセイ</t>
    </rPh>
    <phoneticPr fontId="4"/>
  </si>
  <si>
    <t>②事務局機能の強化</t>
    <rPh sb="1" eb="4">
      <t>ジムキョク</t>
    </rPh>
    <rPh sb="4" eb="6">
      <t>キノウ</t>
    </rPh>
    <rPh sb="7" eb="9">
      <t>キョウカ</t>
    </rPh>
    <phoneticPr fontId="4"/>
  </si>
  <si>
    <t>⑧地場農産物の加工・販売</t>
    <rPh sb="1" eb="3">
      <t>ジバ</t>
    </rPh>
    <rPh sb="3" eb="6">
      <t>ノウサンブツ</t>
    </rPh>
    <rPh sb="7" eb="9">
      <t>カコウ</t>
    </rPh>
    <rPh sb="10" eb="12">
      <t>ハンバイ</t>
    </rPh>
    <phoneticPr fontId="4"/>
  </si>
  <si>
    <t>③農地保全（草刈り、荒廃防止活動等）</t>
    <rPh sb="1" eb="3">
      <t>ノウチ</t>
    </rPh>
    <rPh sb="3" eb="5">
      <t>ホゼン</t>
    </rPh>
    <rPh sb="6" eb="8">
      <t>クサカ</t>
    </rPh>
    <rPh sb="10" eb="12">
      <t>コウハイ</t>
    </rPh>
    <rPh sb="12" eb="14">
      <t>ボウシ</t>
    </rPh>
    <rPh sb="14" eb="16">
      <t>カツドウ</t>
    </rPh>
    <rPh sb="16" eb="17">
      <t>トウ</t>
    </rPh>
    <phoneticPr fontId="4"/>
  </si>
  <si>
    <t>⑨鳥獣害対策</t>
    <rPh sb="1" eb="6">
      <t>チョウジュウガイタイサク</t>
    </rPh>
    <phoneticPr fontId="4"/>
  </si>
  <si>
    <t>④水路・農道等の維持管理</t>
    <rPh sb="1" eb="3">
      <t>スイロ</t>
    </rPh>
    <rPh sb="4" eb="6">
      <t>ノウドウ</t>
    </rPh>
    <rPh sb="6" eb="7">
      <t>トウ</t>
    </rPh>
    <rPh sb="8" eb="10">
      <t>イジ</t>
    </rPh>
    <rPh sb="10" eb="12">
      <t>カンリ</t>
    </rPh>
    <phoneticPr fontId="4"/>
  </si>
  <si>
    <t>⑩多面的機能を増進する活動</t>
    <rPh sb="1" eb="6">
      <t>タメンテキキノウ</t>
    </rPh>
    <rPh sb="7" eb="9">
      <t>ゾウシン</t>
    </rPh>
    <rPh sb="11" eb="13">
      <t>カツドウ</t>
    </rPh>
    <phoneticPr fontId="4"/>
  </si>
  <si>
    <t>⑤機械・施設の共同利用</t>
    <rPh sb="1" eb="3">
      <t>キカイ</t>
    </rPh>
    <rPh sb="4" eb="6">
      <t>シセツ</t>
    </rPh>
    <rPh sb="7" eb="9">
      <t>キョウドウ</t>
    </rPh>
    <rPh sb="9" eb="11">
      <t>リヨウ</t>
    </rPh>
    <phoneticPr fontId="4"/>
  </si>
  <si>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4"/>
  </si>
  <si>
    <t>⑥農作業の共同化</t>
    <rPh sb="1" eb="4">
      <t>ノウサギョウ</t>
    </rPh>
    <rPh sb="5" eb="8">
      <t>キョウドウカ</t>
    </rPh>
    <phoneticPr fontId="4"/>
  </si>
  <si>
    <t>農作業機械のオペレーターの確保</t>
    <rPh sb="0" eb="3">
      <t>ノウサギョウ</t>
    </rPh>
    <rPh sb="3" eb="5">
      <t>キカイ</t>
    </rPh>
    <rPh sb="13" eb="15">
      <t>カクホ</t>
    </rPh>
    <phoneticPr fontId="5"/>
  </si>
  <si>
    <t>３－５．統合の工程</t>
    <rPh sb="4" eb="6">
      <t>トウゴウ</t>
    </rPh>
    <rPh sb="7" eb="9">
      <t>コウテイ</t>
    </rPh>
    <phoneticPr fontId="5"/>
  </si>
  <si>
    <t>①統合に向けた話合い（協定内）</t>
    <rPh sb="1" eb="3">
      <t>トウゴウ</t>
    </rPh>
    <rPh sb="4" eb="5">
      <t>ム</t>
    </rPh>
    <rPh sb="7" eb="9">
      <t>ハナシア</t>
    </rPh>
    <rPh sb="11" eb="14">
      <t>キョウテイナイ</t>
    </rPh>
    <phoneticPr fontId="4"/>
  </si>
  <si>
    <t>②統合に向けた話合い（協定間）</t>
    <rPh sb="1" eb="3">
      <t>トウゴウ</t>
    </rPh>
    <rPh sb="4" eb="5">
      <t>ム</t>
    </rPh>
    <rPh sb="7" eb="9">
      <t>ハナシア</t>
    </rPh>
    <rPh sb="11" eb="13">
      <t>キョウテイ</t>
    </rPh>
    <rPh sb="13" eb="14">
      <t>アイダ</t>
    </rPh>
    <phoneticPr fontId="4"/>
  </si>
  <si>
    <t>③統合</t>
    <rPh sb="1" eb="3">
      <t>トウゴウ</t>
    </rPh>
    <phoneticPr fontId="4"/>
  </si>
  <si>
    <t>④ネットワーク化加算の適用（加算措置を利用する場合）</t>
    <rPh sb="7" eb="8">
      <t>カ</t>
    </rPh>
    <rPh sb="8" eb="10">
      <t>カサン</t>
    </rPh>
    <rPh sb="11" eb="13">
      <t>テキヨウ</t>
    </rPh>
    <rPh sb="14" eb="18">
      <t>カサンソチ</t>
    </rPh>
    <rPh sb="19" eb="21">
      <t>リヨウ</t>
    </rPh>
    <rPh sb="23" eb="25">
      <t>バアイ</t>
    </rPh>
    <phoneticPr fontId="4"/>
  </si>
  <si>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4"/>
  </si>
  <si>
    <t>３－６．役員の継承計画</t>
    <rPh sb="4" eb="6">
      <t>ヤクイン</t>
    </rPh>
    <rPh sb="7" eb="11">
      <t>ケイショウケイカク</t>
    </rPh>
    <phoneticPr fontId="5"/>
  </si>
  <si>
    <t>役職名等</t>
    <rPh sb="0" eb="3">
      <t>ヤクショクメイ</t>
    </rPh>
    <rPh sb="3" eb="4">
      <t>トウ</t>
    </rPh>
    <phoneticPr fontId="4"/>
  </si>
  <si>
    <t>氏名（現体制）</t>
    <rPh sb="0" eb="2">
      <t>シメイ</t>
    </rPh>
    <rPh sb="3" eb="6">
      <t>ゲンタイセイ</t>
    </rPh>
    <phoneticPr fontId="4"/>
  </si>
  <si>
    <t>氏名（後任予定者）</t>
    <rPh sb="0" eb="2">
      <t>シメイ</t>
    </rPh>
    <rPh sb="3" eb="8">
      <t>コウニンヨテイシャ</t>
    </rPh>
    <phoneticPr fontId="4"/>
  </si>
  <si>
    <t>継承予定時期</t>
    <rPh sb="0" eb="4">
      <t>ケイショウヨテイ</t>
    </rPh>
    <rPh sb="4" eb="6">
      <t>ジキ</t>
    </rPh>
    <phoneticPr fontId="4"/>
  </si>
  <si>
    <t>代表者</t>
    <rPh sb="0" eb="3">
      <t>ダイヒョウシャ</t>
    </rPh>
    <phoneticPr fontId="4"/>
  </si>
  <si>
    <t>令和</t>
    <phoneticPr fontId="5"/>
  </si>
  <si>
    <t>書記担当</t>
    <rPh sb="0" eb="2">
      <t>ショキ</t>
    </rPh>
    <rPh sb="2" eb="4">
      <t>タントウ</t>
    </rPh>
    <phoneticPr fontId="4"/>
  </si>
  <si>
    <t>丁本　四郎</t>
    <phoneticPr fontId="5"/>
  </si>
  <si>
    <t>会計担当</t>
    <rPh sb="0" eb="2">
      <t>カイケイ</t>
    </rPh>
    <rPh sb="2" eb="4">
      <t>タントウ</t>
    </rPh>
    <phoneticPr fontId="4"/>
  </si>
  <si>
    <t>戊部　花子</t>
    <phoneticPr fontId="5"/>
  </si>
  <si>
    <t>共同機械担当</t>
    <rPh sb="0" eb="4">
      <t>キョウドウキカイ</t>
    </rPh>
    <rPh sb="4" eb="6">
      <t>タントウ</t>
    </rPh>
    <phoneticPr fontId="4"/>
  </si>
  <si>
    <t>己藤　五郎</t>
    <phoneticPr fontId="5"/>
  </si>
  <si>
    <t>土地改良施設担当</t>
    <rPh sb="0" eb="4">
      <t>トチカイリョウ</t>
    </rPh>
    <rPh sb="4" eb="8">
      <t>シセツタントウ</t>
    </rPh>
    <phoneticPr fontId="4"/>
  </si>
  <si>
    <t>法面点検担当</t>
    <rPh sb="0" eb="2">
      <t>ノリメン</t>
    </rPh>
    <rPh sb="2" eb="6">
      <t>テンケンタントウ</t>
    </rPh>
    <phoneticPr fontId="4"/>
  </si>
  <si>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4"/>
  </si>
  <si>
    <t>３－７．体制の維持・向上に向けた活動事項</t>
    <rPh sb="4" eb="6">
      <t>タイセイ</t>
    </rPh>
    <rPh sb="7" eb="9">
      <t>イジ</t>
    </rPh>
    <rPh sb="10" eb="12">
      <t>コウジョウ</t>
    </rPh>
    <rPh sb="13" eb="14">
      <t>ム</t>
    </rPh>
    <rPh sb="16" eb="18">
      <t>カツドウ</t>
    </rPh>
    <rPh sb="18" eb="20">
      <t>ジコウ</t>
    </rPh>
    <phoneticPr fontId="5"/>
  </si>
  <si>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4"/>
  </si>
  <si>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4"/>
  </si>
  <si>
    <t>４.多様な組織等の参画</t>
    <rPh sb="2" eb="4">
      <t>タヨウ</t>
    </rPh>
    <rPh sb="5" eb="7">
      <t>ソシキ</t>
    </rPh>
    <rPh sb="7" eb="8">
      <t>トウ</t>
    </rPh>
    <rPh sb="9" eb="11">
      <t>サンカク</t>
    </rPh>
    <phoneticPr fontId="5"/>
  </si>
  <si>
    <t>注）４－１～４－３の全てを記載すること。</t>
    <phoneticPr fontId="5"/>
  </si>
  <si>
    <t>４－１．協定活動に参画する多様な組織等</t>
    <phoneticPr fontId="5"/>
  </si>
  <si>
    <t>注）（１）又は（２）の該当する項目を記載すること。</t>
    <phoneticPr fontId="4"/>
  </si>
  <si>
    <t>（１）農業者団体以外の組織</t>
    <rPh sb="3" eb="6">
      <t>ノウギョウシャ</t>
    </rPh>
    <rPh sb="6" eb="8">
      <t>ダンタイ</t>
    </rPh>
    <rPh sb="8" eb="10">
      <t>イガイ</t>
    </rPh>
    <rPh sb="11" eb="13">
      <t>ソシキ</t>
    </rPh>
    <phoneticPr fontId="5"/>
  </si>
  <si>
    <t>参画方法</t>
    <rPh sb="0" eb="4">
      <t>サンカクホウホウ</t>
    </rPh>
    <phoneticPr fontId="4"/>
  </si>
  <si>
    <t>組織名</t>
    <rPh sb="0" eb="3">
      <t>ソシキメイ</t>
    </rPh>
    <phoneticPr fontId="4"/>
  </si>
  <si>
    <t>①集落協定の構成員</t>
    <rPh sb="1" eb="5">
      <t>シュウラクキョウテイ</t>
    </rPh>
    <rPh sb="6" eb="9">
      <t>コウセイイン</t>
    </rPh>
    <phoneticPr fontId="4"/>
  </si>
  <si>
    <t>Ｇ地域づくり協議会</t>
    <phoneticPr fontId="5"/>
  </si>
  <si>
    <t>Ｈ子供会</t>
    <phoneticPr fontId="5"/>
  </si>
  <si>
    <t>Ｉ土地改良区</t>
    <phoneticPr fontId="5"/>
  </si>
  <si>
    <t>Ｊ農地保全会（多面的機能支払活動組織）</t>
    <phoneticPr fontId="5"/>
  </si>
  <si>
    <t>②別途協定等を締結</t>
    <rPh sb="1" eb="3">
      <t>ベット</t>
    </rPh>
    <rPh sb="3" eb="6">
      <t>キョウテイトウ</t>
    </rPh>
    <rPh sb="7" eb="9">
      <t>テイケツ</t>
    </rPh>
    <phoneticPr fontId="4"/>
  </si>
  <si>
    <t>Ｋ大学</t>
    <phoneticPr fontId="5"/>
  </si>
  <si>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5"/>
  </si>
  <si>
    <t>（２）非農業者</t>
    <rPh sb="3" eb="7">
      <t>ヒノウギョウシャ</t>
    </rPh>
    <phoneticPr fontId="5"/>
  </si>
  <si>
    <t>参画方法</t>
    <rPh sb="0" eb="2">
      <t>サンカク</t>
    </rPh>
    <rPh sb="2" eb="4">
      <t>ホウホウ</t>
    </rPh>
    <phoneticPr fontId="4"/>
  </si>
  <si>
    <t>人数</t>
    <rPh sb="0" eb="2">
      <t>ニンズウ</t>
    </rPh>
    <phoneticPr fontId="4"/>
  </si>
  <si>
    <t>②別途協定等を締結</t>
    <rPh sb="1" eb="5">
      <t>ベットキョウテイ</t>
    </rPh>
    <rPh sb="5" eb="6">
      <t>トウ</t>
    </rPh>
    <rPh sb="7" eb="9">
      <t>テイケツ</t>
    </rPh>
    <phoneticPr fontId="4"/>
  </si>
  <si>
    <t>合計</t>
    <rPh sb="0" eb="2">
      <t>ゴウケイ</t>
    </rPh>
    <phoneticPr fontId="4"/>
  </si>
  <si>
    <t>③集落協定の全構成員数（集落協定の構成員数（農業者数＋①※組織数は含めない）に②を加えた人数）</t>
    <phoneticPr fontId="4"/>
  </si>
  <si>
    <t>①＋②が③に占める割合</t>
    <phoneticPr fontId="5"/>
  </si>
  <si>
    <t>％</t>
    <phoneticPr fontId="5"/>
  </si>
  <si>
    <t>（小数点以下切り捨て）</t>
    <phoneticPr fontId="5"/>
  </si>
  <si>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5"/>
  </si>
  <si>
    <t>４－２．多様な組織等の参画で解決しようとする課題</t>
    <rPh sb="4" eb="6">
      <t>タヨウ</t>
    </rPh>
    <rPh sb="7" eb="9">
      <t>ソシキ</t>
    </rPh>
    <rPh sb="9" eb="10">
      <t>トウ</t>
    </rPh>
    <rPh sb="11" eb="13">
      <t>サンカク</t>
    </rPh>
    <rPh sb="14" eb="16">
      <t>カイケツ</t>
    </rPh>
    <rPh sb="22" eb="24">
      <t>カダイ</t>
    </rPh>
    <phoneticPr fontId="5"/>
  </si>
  <si>
    <t>①事務担当者の人材不足</t>
    <rPh sb="1" eb="3">
      <t>ジム</t>
    </rPh>
    <rPh sb="3" eb="6">
      <t>タントウシャ</t>
    </rPh>
    <rPh sb="7" eb="9">
      <t>ジンザイ</t>
    </rPh>
    <rPh sb="9" eb="11">
      <t>ブソク</t>
    </rPh>
    <phoneticPr fontId="4"/>
  </si>
  <si>
    <t>④知見や技術の不足</t>
    <rPh sb="1" eb="3">
      <t>チケン</t>
    </rPh>
    <rPh sb="4" eb="6">
      <t>ギジュツ</t>
    </rPh>
    <rPh sb="7" eb="9">
      <t>フソク</t>
    </rPh>
    <phoneticPr fontId="4"/>
  </si>
  <si>
    <t>②共同取組活動参加者の不足</t>
    <rPh sb="1" eb="3">
      <t>キョウドウ</t>
    </rPh>
    <rPh sb="3" eb="5">
      <t>トリクミ</t>
    </rPh>
    <rPh sb="5" eb="7">
      <t>カツドウ</t>
    </rPh>
    <rPh sb="7" eb="10">
      <t>サンカシャ</t>
    </rPh>
    <rPh sb="11" eb="13">
      <t>フソク</t>
    </rPh>
    <phoneticPr fontId="4"/>
  </si>
  <si>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4"/>
  </si>
  <si>
    <t>③農業作業の人材不足</t>
    <rPh sb="1" eb="3">
      <t>ノウギョウ</t>
    </rPh>
    <rPh sb="3" eb="5">
      <t>サギョウ</t>
    </rPh>
    <rPh sb="6" eb="8">
      <t>ジンザイ</t>
    </rPh>
    <rPh sb="8" eb="10">
      <t>ブソク</t>
    </rPh>
    <phoneticPr fontId="4"/>
  </si>
  <si>
    <t>棚田の荒廃</t>
    <rPh sb="0" eb="2">
      <t>タナダ</t>
    </rPh>
    <rPh sb="3" eb="5">
      <t>コウハイ</t>
    </rPh>
    <phoneticPr fontId="5"/>
  </si>
  <si>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4"/>
  </si>
  <si>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5"/>
  </si>
  <si>
    <t>連携して実施する活動</t>
    <phoneticPr fontId="4"/>
  </si>
  <si>
    <t>①事務の適切な実施</t>
    <phoneticPr fontId="4"/>
  </si>
  <si>
    <t>⑥鳥獣害対策</t>
    <rPh sb="1" eb="3">
      <t>チョウジュウ</t>
    </rPh>
    <rPh sb="3" eb="4">
      <t>ガイ</t>
    </rPh>
    <rPh sb="4" eb="6">
      <t>タイサク</t>
    </rPh>
    <phoneticPr fontId="4"/>
  </si>
  <si>
    <t>⑦多面的機能を増進する活動</t>
    <phoneticPr fontId="4"/>
  </si>
  <si>
    <t>④農作業</t>
    <rPh sb="1" eb="4">
      <t>ノウサギョウ</t>
    </rPh>
    <phoneticPr fontId="4"/>
  </si>
  <si>
    <t>棚田資源を活かした振興活動</t>
    <rPh sb="0" eb="4">
      <t>タナダシゲン</t>
    </rPh>
    <rPh sb="5" eb="6">
      <t>イ</t>
    </rPh>
    <rPh sb="9" eb="13">
      <t>シンコウカツドウ</t>
    </rPh>
    <phoneticPr fontId="5"/>
  </si>
  <si>
    <t>⑤地場農産物の加工・販売</t>
    <rPh sb="1" eb="3">
      <t>ジバ</t>
    </rPh>
    <rPh sb="3" eb="6">
      <t>ノウサンブツ</t>
    </rPh>
    <rPh sb="7" eb="9">
      <t>カコウ</t>
    </rPh>
    <rPh sb="10" eb="12">
      <t>ハンバイ</t>
    </rPh>
    <phoneticPr fontId="4"/>
  </si>
  <si>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4"/>
  </si>
  <si>
    <t>[001]協定識別コード</t>
  </si>
  <si>
    <t>[002]都道府県名</t>
  </si>
  <si>
    <t>[003]市町村名</t>
    <phoneticPr fontId="5"/>
  </si>
  <si>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</si>
  <si>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</si>
  <si>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</si>
  <si>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</si>
  <si>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</si>
  <si>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</si>
  <si>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</si>
  <si>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5"/>
  </si>
  <si>
    <t>[013]うち中核的リーダー</t>
    <phoneticPr fontId="5"/>
  </si>
  <si>
    <t>[016]農業者（人）</t>
    <phoneticPr fontId="5"/>
  </si>
  <si>
    <t>[017]農業法人数</t>
    <rPh sb="5" eb="7">
      <t>ノウギョウ</t>
    </rPh>
    <rPh sb="7" eb="9">
      <t>ホウジン</t>
    </rPh>
    <rPh sb="9" eb="10">
      <t>スウ</t>
    </rPh>
    <phoneticPr fontId="5"/>
  </si>
  <si>
    <t>[018]農業生産組織数</t>
    <rPh sb="5" eb="7">
      <t>ノウギョウ</t>
    </rPh>
    <rPh sb="7" eb="9">
      <t>セイサン</t>
    </rPh>
    <rPh sb="9" eb="11">
      <t>ソシキ</t>
    </rPh>
    <rPh sb="11" eb="12">
      <t>スウ</t>
    </rPh>
    <phoneticPr fontId="5"/>
  </si>
  <si>
    <t>[019]土地改良区</t>
    <phoneticPr fontId="5"/>
  </si>
  <si>
    <t>[020]水利組合</t>
    <phoneticPr fontId="5"/>
  </si>
  <si>
    <t>[021]非農業者（人）</t>
    <phoneticPr fontId="5"/>
  </si>
  <si>
    <t>[022]その他</t>
    <phoneticPr fontId="5"/>
  </si>
  <si>
    <t>[023]協定参加者の年齢区分別計</t>
    <phoneticPr fontId="5"/>
  </si>
  <si>
    <t>[024]参加者_39歳以下</t>
    <phoneticPr fontId="5"/>
  </si>
  <si>
    <t>[025]参加者_40～44歳</t>
    <phoneticPr fontId="5"/>
  </si>
  <si>
    <t>[026]参加者_45～49歳</t>
    <phoneticPr fontId="5"/>
  </si>
  <si>
    <t>[027]参加者_50～54歳</t>
    <phoneticPr fontId="5"/>
  </si>
  <si>
    <t>[028]参加者_55～59歳</t>
    <phoneticPr fontId="5"/>
  </si>
  <si>
    <t>[029]参加者_60～64歳</t>
    <phoneticPr fontId="5"/>
  </si>
  <si>
    <t>[030]参加者_65～69歳</t>
    <phoneticPr fontId="5"/>
  </si>
  <si>
    <t>[031]参加者_70～74歳</t>
    <phoneticPr fontId="5"/>
  </si>
  <si>
    <t>[032]参加者_75～79歳</t>
    <phoneticPr fontId="5"/>
  </si>
  <si>
    <t>[033]参加者_80歳以上</t>
    <phoneticPr fontId="5"/>
  </si>
  <si>
    <t>[034]地域区分</t>
    <phoneticPr fontId="5"/>
  </si>
  <si>
    <t>[035]協定締結面積総計</t>
    <phoneticPr fontId="5"/>
  </si>
  <si>
    <t>[036]田_面積計</t>
    <phoneticPr fontId="5"/>
  </si>
  <si>
    <t>[037]田_急傾斜</t>
    <phoneticPr fontId="5"/>
  </si>
  <si>
    <t>[038]田_緩傾斜</t>
    <phoneticPr fontId="5"/>
  </si>
  <si>
    <t>[039]田_高齢化・耕作放棄率</t>
    <phoneticPr fontId="5"/>
  </si>
  <si>
    <t>[040]田_小区画不整形</t>
    <phoneticPr fontId="5"/>
  </si>
  <si>
    <t>[041]田_特認基準</t>
    <phoneticPr fontId="5"/>
  </si>
  <si>
    <t>[042]田_交付対象外</t>
    <phoneticPr fontId="5"/>
  </si>
  <si>
    <t>[043]畑_面積計</t>
    <phoneticPr fontId="5"/>
  </si>
  <si>
    <t>[044]畑_急傾斜</t>
    <phoneticPr fontId="5"/>
  </si>
  <si>
    <t>[045]畑_緩傾斜</t>
    <phoneticPr fontId="5"/>
  </si>
  <si>
    <t>[046]畑_高齢化・耕作放棄率</t>
    <phoneticPr fontId="5"/>
  </si>
  <si>
    <t>[047]畑_特認基準</t>
    <phoneticPr fontId="5"/>
  </si>
  <si>
    <t>[048]畑_交付対象外（田畑混在）</t>
    <phoneticPr fontId="5"/>
  </si>
  <si>
    <t>[049]畑_交付対象外（田畑混在以外）</t>
    <phoneticPr fontId="5"/>
  </si>
  <si>
    <t>[050]草地_面積計</t>
    <phoneticPr fontId="5"/>
  </si>
  <si>
    <t>[051]草地_急傾斜</t>
    <phoneticPr fontId="5"/>
  </si>
  <si>
    <t>[052]草地_緩傾斜</t>
    <phoneticPr fontId="5"/>
  </si>
  <si>
    <t>[053]草地_草地比率の高い草地</t>
    <phoneticPr fontId="5"/>
  </si>
  <si>
    <t>[054]草地_高齢化・耕作放棄率</t>
    <phoneticPr fontId="5"/>
  </si>
  <si>
    <t>[055]草地_特認基準</t>
    <phoneticPr fontId="5"/>
  </si>
  <si>
    <t>[056]草地_交付対象外（田草地混在）</t>
    <phoneticPr fontId="5"/>
  </si>
  <si>
    <t>[057]草地_交付対象外（田草地混在以外）</t>
    <phoneticPr fontId="5"/>
  </si>
  <si>
    <t>[058]採草放牧地_面積計</t>
    <phoneticPr fontId="5"/>
  </si>
  <si>
    <t>[059]採草放牧地_急傾斜</t>
    <phoneticPr fontId="5"/>
  </si>
  <si>
    <t>[060]採草放牧地_緩傾斜</t>
    <phoneticPr fontId="5"/>
  </si>
  <si>
    <t>[061]採草放牧地_特認基準</t>
    <phoneticPr fontId="5"/>
  </si>
  <si>
    <t>[062]採草放牧地_交付対象外（田採草放牧地混在）</t>
    <phoneticPr fontId="5"/>
  </si>
  <si>
    <t>[063]採草放牧地_交付対象外（田採草放牧地混在以外)</t>
    <phoneticPr fontId="5"/>
  </si>
  <si>
    <t>[064]通常地域_面積計</t>
    <phoneticPr fontId="5"/>
  </si>
  <si>
    <t>[065]通常地域_田_面積計</t>
    <phoneticPr fontId="5"/>
  </si>
  <si>
    <t>[066]通常地域_田_急傾斜</t>
    <phoneticPr fontId="5"/>
  </si>
  <si>
    <t>[067]通常地域_田_緩傾斜</t>
    <phoneticPr fontId="5"/>
  </si>
  <si>
    <t>[068]通常地域_田_高齢化耕作放棄率</t>
    <phoneticPr fontId="5"/>
  </si>
  <si>
    <t>[069]通常地域_田_小区画不整形</t>
    <phoneticPr fontId="5"/>
  </si>
  <si>
    <t>[070]通常地域_田_特認基準</t>
    <phoneticPr fontId="5"/>
  </si>
  <si>
    <t>[071]通常地域_田_交付対象外</t>
    <phoneticPr fontId="5"/>
  </si>
  <si>
    <t>[072]通常地域_畑_面積計</t>
    <phoneticPr fontId="5"/>
  </si>
  <si>
    <t>[073]通常地域_畑_急傾斜</t>
    <phoneticPr fontId="5"/>
  </si>
  <si>
    <t>[074]通常地域_畑_緩傾斜</t>
    <phoneticPr fontId="5"/>
  </si>
  <si>
    <t>[075]通常地域_畑_高齢化耕作放棄率</t>
    <phoneticPr fontId="5"/>
  </si>
  <si>
    <t>[076]通常地域_畑_特認基準</t>
    <phoneticPr fontId="5"/>
  </si>
  <si>
    <t>[077]通常地域_畑_交付対象外（田畑混在）</t>
    <phoneticPr fontId="5"/>
  </si>
  <si>
    <t>[078]通常地域_畑_交付対象外（田畑混在以外）</t>
    <phoneticPr fontId="5"/>
  </si>
  <si>
    <t>[079]通常地域_草地_面積計</t>
    <phoneticPr fontId="5"/>
  </si>
  <si>
    <t>[080]通常地域_草地_急傾斜</t>
    <phoneticPr fontId="5"/>
  </si>
  <si>
    <t>[081]通常地域_草地_緩傾斜</t>
    <phoneticPr fontId="5"/>
  </si>
  <si>
    <t>[082]通常地域_草地_草地比率の高い草地</t>
    <phoneticPr fontId="5"/>
  </si>
  <si>
    <t>[083]通常地域_草地_高齢化耕作放棄率</t>
    <phoneticPr fontId="5"/>
  </si>
  <si>
    <t>[084]通常地域_草地_特認基準</t>
    <phoneticPr fontId="5"/>
  </si>
  <si>
    <t>[085]通常地域_草地_交付対象外（田草地混在）</t>
    <phoneticPr fontId="5"/>
  </si>
  <si>
    <t>[086]通常地域_草地_交付対象外（田草地混在以外）</t>
    <phoneticPr fontId="5"/>
  </si>
  <si>
    <t>[087]通常地域_採草放牧地_面積計</t>
    <phoneticPr fontId="5"/>
  </si>
  <si>
    <t>[088]通常地域_採草放牧地_急傾斜</t>
    <phoneticPr fontId="5"/>
  </si>
  <si>
    <t>[089]通常地域_採草放牧地_緩傾斜</t>
    <phoneticPr fontId="5"/>
  </si>
  <si>
    <t>[090]通常地域_採草放牧地_特認基準</t>
    <phoneticPr fontId="5"/>
  </si>
  <si>
    <t>[091]通常地域_採草放牧地_交付対象外（田採草混在）</t>
    <phoneticPr fontId="5"/>
  </si>
  <si>
    <t>[092]通常地域_採草放牧地_交付対象外（田採草混在以外）</t>
    <phoneticPr fontId="5"/>
  </si>
  <si>
    <t>[093]特認地域_基準区分</t>
    <phoneticPr fontId="5"/>
  </si>
  <si>
    <t>[094]特認地域_面積計</t>
    <phoneticPr fontId="5"/>
  </si>
  <si>
    <t>[095]特認地域_田_面積計</t>
    <phoneticPr fontId="5"/>
  </si>
  <si>
    <t>[096]特認地域_田_急傾斜</t>
    <phoneticPr fontId="5"/>
  </si>
  <si>
    <t>[097]特認地域_田_緩傾斜</t>
    <phoneticPr fontId="5"/>
  </si>
  <si>
    <t>[098]特認地域_田_高齢化耕作放棄率</t>
    <phoneticPr fontId="5"/>
  </si>
  <si>
    <t>[099]特認地域_田_小区画不整形</t>
    <phoneticPr fontId="5"/>
  </si>
  <si>
    <t>[100]特認地域_田_特認基準</t>
    <phoneticPr fontId="5"/>
  </si>
  <si>
    <t>[101]特認地域_田_交付対象外</t>
    <phoneticPr fontId="5"/>
  </si>
  <si>
    <t>[102]特認地域_畑_面積計</t>
    <phoneticPr fontId="5"/>
  </si>
  <si>
    <t>[103]特認地域_畑_急傾斜</t>
    <phoneticPr fontId="5"/>
  </si>
  <si>
    <t>[104]特認地域_畑_緩傾斜</t>
    <phoneticPr fontId="5"/>
  </si>
  <si>
    <t>[105]特認地域_畑_高齢化耕作放棄率</t>
    <phoneticPr fontId="5"/>
  </si>
  <si>
    <t>[106]特認地域_畑_特認基準</t>
    <phoneticPr fontId="5"/>
  </si>
  <si>
    <t>[107]特認地域_畑_交付対象外（田畑混在）</t>
    <phoneticPr fontId="5"/>
  </si>
  <si>
    <t>[108]特認地域_畑_（田畑混在地以外）</t>
    <phoneticPr fontId="5"/>
  </si>
  <si>
    <t>[109]特認地域_草地_面積計</t>
    <phoneticPr fontId="5"/>
  </si>
  <si>
    <t>[110]特認地域_草地_急傾斜</t>
    <phoneticPr fontId="5"/>
  </si>
  <si>
    <t>[111]特認地域_草地_緩傾斜</t>
    <phoneticPr fontId="5"/>
  </si>
  <si>
    <t>[112]特認地域_草地_草地比率の高い草地</t>
    <phoneticPr fontId="5"/>
  </si>
  <si>
    <t>[113]特認地域_草地_高齢化耕作放棄率</t>
    <phoneticPr fontId="5"/>
  </si>
  <si>
    <t>[114]特認地域_草地_特認基準</t>
    <phoneticPr fontId="5"/>
  </si>
  <si>
    <t>[115]特認地域_草地_交付対象外（田草地混在）</t>
    <phoneticPr fontId="5"/>
  </si>
  <si>
    <t>[116]特認地域_草地_交付対象外（田草地混在以外）</t>
    <phoneticPr fontId="5"/>
  </si>
  <si>
    <t>[117]特認地域_採草放牧地_面積計</t>
    <phoneticPr fontId="5"/>
  </si>
  <si>
    <t>[118]特認地域_採草放牧地_急傾斜</t>
    <phoneticPr fontId="5"/>
  </si>
  <si>
    <t>[119]特認地域_採草放牧地_緩傾斜</t>
    <phoneticPr fontId="5"/>
  </si>
  <si>
    <t>[120]特認地域_採草放牧地_特認基準</t>
    <phoneticPr fontId="5"/>
  </si>
  <si>
    <t>[121]特認地域_採草放牧地_交付対象外（田採草混在地）</t>
    <phoneticPr fontId="5"/>
  </si>
  <si>
    <t>[122]特認地域_採草放牧地_交付対象外（田採草混在地以外）</t>
    <phoneticPr fontId="5"/>
  </si>
  <si>
    <t>[123]本体交付金交付額</t>
    <rPh sb="5" eb="7">
      <t>ホンタイ</t>
    </rPh>
    <rPh sb="7" eb="10">
      <t>コウフキン</t>
    </rPh>
    <rPh sb="10" eb="13">
      <t>コウフガク</t>
    </rPh>
    <phoneticPr fontId="5"/>
  </si>
  <si>
    <t>[124]うち国費</t>
    <rPh sb="7" eb="9">
      <t>コクヒ</t>
    </rPh>
    <phoneticPr fontId="5"/>
  </si>
  <si>
    <t>[125]協定農用地の一部除外_面積計</t>
    <phoneticPr fontId="5"/>
  </si>
  <si>
    <t>[126]協定農用地の一部除外_耕作未実施_計</t>
    <phoneticPr fontId="5"/>
  </si>
  <si>
    <t>[127]協定農用地の一部除外_耕作未実施_耕作放棄</t>
    <phoneticPr fontId="5"/>
  </si>
  <si>
    <t>[128]協定農用地の一部除外_耕作未実施_転用</t>
    <rPh sb="22" eb="24">
      <t>テンヨウ</t>
    </rPh>
    <phoneticPr fontId="5"/>
  </si>
  <si>
    <t>[131]協定農用地の一部除外_耕作未実施_その他</t>
    <phoneticPr fontId="5"/>
  </si>
  <si>
    <t>[132]協定農用地の一部除外_耕作未実施_その他の内容</t>
    <phoneticPr fontId="5"/>
  </si>
  <si>
    <t>[133]協定農用地の一部除外_復旧未実施</t>
    <phoneticPr fontId="5"/>
  </si>
  <si>
    <t>[134]協定農用地の一部除外_死亡・病気・高齢</t>
    <phoneticPr fontId="5"/>
  </si>
  <si>
    <t>[135]協定農用地の一部除外_自然災害</t>
    <phoneticPr fontId="5"/>
  </si>
  <si>
    <t>[136]協定農用地の一部除外_土地収用</t>
    <phoneticPr fontId="5"/>
  </si>
  <si>
    <t>[137]協定農用地の一部除外_農業用施設</t>
    <phoneticPr fontId="5"/>
  </si>
  <si>
    <t>[144]復旧_既荒廃農地</t>
    <phoneticPr fontId="5"/>
  </si>
  <si>
    <t>[145]復旧_既荒廃農地_うち復旧済面積</t>
    <phoneticPr fontId="5"/>
  </si>
  <si>
    <t>[146]復旧_既荒廃農地_田</t>
    <phoneticPr fontId="5"/>
  </si>
  <si>
    <t>[147]復旧_既荒廃農地_畑</t>
    <phoneticPr fontId="5"/>
  </si>
  <si>
    <t>[148]復旧_既荒廃農地_草地</t>
    <phoneticPr fontId="5"/>
  </si>
  <si>
    <t>[149]復旧_自然災害</t>
    <phoneticPr fontId="5"/>
  </si>
  <si>
    <t>[150]復旧_自然災害_うち復旧済面積</t>
    <phoneticPr fontId="5"/>
  </si>
  <si>
    <t>[151]協定に含めない管理すべき荒廃農地の管理面積</t>
    <phoneticPr fontId="5"/>
  </si>
  <si>
    <t>[152]棚田加算_取組状況</t>
    <phoneticPr fontId="5"/>
  </si>
  <si>
    <t>[153]棚田加算_加算面積_計</t>
    <phoneticPr fontId="5"/>
  </si>
  <si>
    <t>[154]棚田加算_加算面積_田</t>
    <phoneticPr fontId="5"/>
  </si>
  <si>
    <t>[155]棚田加算_加算面積_畑</t>
    <phoneticPr fontId="5"/>
  </si>
  <si>
    <t>[156]棚田加算_加算金額</t>
    <phoneticPr fontId="5"/>
  </si>
  <si>
    <t>[157]棚田加算_うち国費</t>
    <rPh sb="12" eb="14">
      <t>コクヒ</t>
    </rPh>
    <phoneticPr fontId="5"/>
  </si>
  <si>
    <t>[158]超急傾斜地棚田加算_取組状況</t>
    <rPh sb="5" eb="9">
      <t>チョウキュウケイシャ</t>
    </rPh>
    <rPh sb="9" eb="12">
      <t>チタナダ</t>
    </rPh>
    <phoneticPr fontId="5"/>
  </si>
  <si>
    <t>[159]超急傾斜地棚田加算_加算面積_計</t>
    <rPh sb="5" eb="9">
      <t>チョウキュウケイシャ</t>
    </rPh>
    <phoneticPr fontId="5"/>
  </si>
  <si>
    <t>[160]超急傾斜地棚田加算_加算面積_田</t>
    <rPh sb="5" eb="9">
      <t>チョウキュウケイシャ</t>
    </rPh>
    <phoneticPr fontId="5"/>
  </si>
  <si>
    <t>[161]超急傾斜地棚田加算_加算面積_畑</t>
    <rPh sb="5" eb="9">
      <t>チョウキュウケイシャ</t>
    </rPh>
    <phoneticPr fontId="5"/>
  </si>
  <si>
    <t>[162]超急傾斜地棚田加算_加算金額</t>
    <rPh sb="5" eb="9">
      <t>チョウキュウケイシャ</t>
    </rPh>
    <phoneticPr fontId="5"/>
  </si>
  <si>
    <t>[163]超急傾斜地棚田加算_うち国費</t>
    <rPh sb="5" eb="9">
      <t>チョウキュウケイシャ</t>
    </rPh>
    <rPh sb="17" eb="19">
      <t>コクヒ</t>
    </rPh>
    <phoneticPr fontId="5"/>
  </si>
  <si>
    <t>[164]棚田加算_目標_棚田等の保全</t>
    <phoneticPr fontId="5"/>
  </si>
  <si>
    <t>[165]棚田加算_目標_棚田等の保全_目標年度</t>
    <phoneticPr fontId="5"/>
  </si>
  <si>
    <t>[166]棚田加算_目標_棚田等の保全_達成状況</t>
    <phoneticPr fontId="5"/>
  </si>
  <si>
    <t>[167]棚田加算_目標_多面的機能の維持発揮</t>
    <phoneticPr fontId="5"/>
  </si>
  <si>
    <t>[168]棚田加算_目標_多面的機能の維持発揮_目標年度</t>
    <phoneticPr fontId="5"/>
  </si>
  <si>
    <t>[169]棚田加算_目標_多面的機能の維持発揮_達成状況</t>
    <phoneticPr fontId="5"/>
  </si>
  <si>
    <t>[170]棚田加算_目標_棚田地域の振興</t>
    <phoneticPr fontId="5"/>
  </si>
  <si>
    <t>[171]棚田加算_目標_棚田地域の振興_目標年度</t>
    <phoneticPr fontId="5"/>
  </si>
  <si>
    <t>[172]棚田加算_目標_棚田地域の振興_達成状況</t>
    <phoneticPr fontId="5"/>
  </si>
  <si>
    <t>[173]超急傾加算_取組状況</t>
    <phoneticPr fontId="5"/>
  </si>
  <si>
    <t>[174]超急傾加算_加算面積_計</t>
    <phoneticPr fontId="5"/>
  </si>
  <si>
    <t>[175]超急傾加算_加算面積_田</t>
    <phoneticPr fontId="5"/>
  </si>
  <si>
    <t>[176]超急傾加算_加算面積_畑</t>
    <phoneticPr fontId="5"/>
  </si>
  <si>
    <t>[177]超急傾加算_加算金額</t>
    <phoneticPr fontId="5"/>
  </si>
  <si>
    <t>[178]超急傾加算_うち国費</t>
    <rPh sb="13" eb="15">
      <t>コクヒ</t>
    </rPh>
    <phoneticPr fontId="5"/>
  </si>
  <si>
    <t>[179]超急傾加算_目標_保全_法面の維持・補修</t>
    <phoneticPr fontId="5"/>
  </si>
  <si>
    <t>[180]超急傾加算_目標_保全_耕作道、ほ場進入路等の維持</t>
    <phoneticPr fontId="5"/>
  </si>
  <si>
    <t>[181]超急傾加算_目標_保全_作業足場の設置、ほ場進入路の改良等</t>
    <phoneticPr fontId="5"/>
  </si>
  <si>
    <t>[182]超急傾加算_目標_保全_土壌流入、土壌流出の防止</t>
    <phoneticPr fontId="5"/>
  </si>
  <si>
    <t>[183]超急傾加算_目標_保全_農薬散布等の施設の整備</t>
    <phoneticPr fontId="5"/>
  </si>
  <si>
    <t>[184]超急傾加算_目標_保全_共同防除体制の構築</t>
    <phoneticPr fontId="5"/>
  </si>
  <si>
    <t>[185]超急傾加算_目標_保全_鳥獣害防止施設の維持</t>
    <phoneticPr fontId="5"/>
  </si>
  <si>
    <t>[186]超急傾加算_目標_保全_鳥獣害防止施設の設置</t>
    <phoneticPr fontId="5"/>
  </si>
  <si>
    <t>[187]超急傾加算_目標_保全_その他</t>
    <phoneticPr fontId="5"/>
  </si>
  <si>
    <t>[188]超急傾加算_目標_保全_その他の内容</t>
    <phoneticPr fontId="5"/>
  </si>
  <si>
    <t>[189]超急傾加算_目標_販売_共通パッケージの作成</t>
    <phoneticPr fontId="5"/>
  </si>
  <si>
    <t>[190]超急傾加算_目標_販売_パンフレットの作成</t>
    <phoneticPr fontId="5"/>
  </si>
  <si>
    <t>[191]超急傾加算_目標_販売_農産物の加工</t>
    <phoneticPr fontId="5"/>
  </si>
  <si>
    <t>[192]超急傾加算_目標_販売_直売所等での販売</t>
    <phoneticPr fontId="5"/>
  </si>
  <si>
    <t>[193]超急傾加算_目標_販売_ブランド化</t>
    <phoneticPr fontId="5"/>
  </si>
  <si>
    <t>[194]超急傾加算_目標_販売_景観作物の植栽</t>
    <phoneticPr fontId="5"/>
  </si>
  <si>
    <t>[195]超急傾加算_目標_販売_環境に配慮した農業</t>
    <phoneticPr fontId="5"/>
  </si>
  <si>
    <t>[196]超急傾加算_目標_販売_都市住民との交流</t>
    <phoneticPr fontId="5"/>
  </si>
  <si>
    <t>[197]超急傾加算_目標_販売_施設の設置・運営</t>
    <phoneticPr fontId="5"/>
  </si>
  <si>
    <t>[198]超急傾加算_目標_販売_棚田オーナー制度</t>
    <phoneticPr fontId="5"/>
  </si>
  <si>
    <t>[199]超急傾加算_目標_販売_その他</t>
    <phoneticPr fontId="5"/>
  </si>
  <si>
    <t>[200]超急傾加算_目標_販売_その他の内容</t>
    <phoneticPr fontId="5"/>
  </si>
  <si>
    <t>[201]ネットワーク化加算_取組状況</t>
    <phoneticPr fontId="5"/>
  </si>
  <si>
    <t>[202]ネットワーク化加算_加算面積計</t>
    <phoneticPr fontId="5"/>
  </si>
  <si>
    <t>[203]ネットワーク化加算_加算金額</t>
    <phoneticPr fontId="5"/>
  </si>
  <si>
    <t>[204]ネットワーク化加算_うち国費</t>
    <rPh sb="17" eb="19">
      <t>コクヒ</t>
    </rPh>
    <phoneticPr fontId="5"/>
  </si>
  <si>
    <t>[205]ネットワーク化加算_ネットワーク化集落数</t>
    <rPh sb="21" eb="22">
      <t>カ</t>
    </rPh>
    <rPh sb="22" eb="24">
      <t>シュウラク</t>
    </rPh>
    <phoneticPr fontId="5"/>
  </si>
  <si>
    <t>[206]ネットワーク化加算_統合集落数</t>
    <rPh sb="15" eb="17">
      <t>トウゴウ</t>
    </rPh>
    <phoneticPr fontId="5"/>
  </si>
  <si>
    <t>[207]ネットワーク化加算_人材確保数</t>
    <phoneticPr fontId="5"/>
  </si>
  <si>
    <t>[208]ネットワーク化加算_集落内からの人材確保数</t>
    <phoneticPr fontId="5"/>
  </si>
  <si>
    <t>[209]ネットワーク化加算_集落外からの人材確保数</t>
    <phoneticPr fontId="5"/>
  </si>
  <si>
    <t>[210]ネットワーク化加算_確保された人材が担う地域活動数</t>
    <phoneticPr fontId="5"/>
  </si>
  <si>
    <t>[211]ネットワーク化加算_確保された人材が担う地域活動_集落協定組織の活動</t>
    <phoneticPr fontId="5"/>
  </si>
  <si>
    <t>[212]ネットワーク化加算_確保された人材が担う地域活動_農業生産組織の活動</t>
    <phoneticPr fontId="5"/>
  </si>
  <si>
    <t>[213]ネットワーク化加算_確保された人材が担う地域活動_加工・販売組織の活動</t>
    <phoneticPr fontId="5"/>
  </si>
  <si>
    <t>[214]ネットワーク化加算_目標</t>
    <phoneticPr fontId="5"/>
  </si>
  <si>
    <t>[215]ネットワーク加算_目標_目標年度</t>
    <phoneticPr fontId="5"/>
  </si>
  <si>
    <t>[216]ネットワーク化加算_目標_達成状況</t>
    <phoneticPr fontId="5"/>
  </si>
  <si>
    <t>[217]スマート農業加算_取組状況</t>
    <rPh sb="9" eb="11">
      <t>ノウギョウ</t>
    </rPh>
    <phoneticPr fontId="5"/>
  </si>
  <si>
    <t>[218]スマート農業加算_加算面積計</t>
    <rPh sb="9" eb="11">
      <t>ノウギョウ</t>
    </rPh>
    <phoneticPr fontId="5"/>
  </si>
  <si>
    <t>[219]スマート農業加算_加算金額</t>
    <rPh sb="9" eb="11">
      <t>ノウギョウ</t>
    </rPh>
    <phoneticPr fontId="5"/>
  </si>
  <si>
    <t>[220]スマート農業加算_うち国費</t>
    <rPh sb="9" eb="11">
      <t>ノウギョウ</t>
    </rPh>
    <rPh sb="16" eb="18">
      <t>コクヒ</t>
    </rPh>
    <phoneticPr fontId="5"/>
  </si>
  <si>
    <t>[221]スマート農業加算_目標</t>
    <rPh sb="9" eb="11">
      <t>ノウギョウ</t>
    </rPh>
    <phoneticPr fontId="5"/>
  </si>
  <si>
    <t>[222]スマート農業加算_目標年度</t>
    <rPh sb="9" eb="11">
      <t>ノウギョウ</t>
    </rPh>
    <phoneticPr fontId="5"/>
  </si>
  <si>
    <t>[223]スマート農業加算_達成状況</t>
    <rPh sb="9" eb="11">
      <t>ノウギョウ</t>
    </rPh>
    <phoneticPr fontId="5"/>
  </si>
  <si>
    <t>[224]集落機能強化加算の経過措置_取組状況</t>
    <rPh sb="14" eb="18">
      <t>ケイカソチ</t>
    </rPh>
    <phoneticPr fontId="5"/>
  </si>
  <si>
    <t>[225]集落機能強化加算の経過措置_加算面積計</t>
    <phoneticPr fontId="5"/>
  </si>
  <si>
    <t>[226]集落機能強化加算の経過措置_加算金額</t>
    <phoneticPr fontId="5"/>
  </si>
  <si>
    <t>[227]集落機能強化加算の経過措置_うち国費</t>
    <rPh sb="21" eb="23">
      <t>コクヒ</t>
    </rPh>
    <phoneticPr fontId="5"/>
  </si>
  <si>
    <t>[228]集落機能強化加算の経過措置_目標</t>
    <phoneticPr fontId="5"/>
  </si>
  <si>
    <t>[229]集落機能強化加算の経過措置_目標年度</t>
    <phoneticPr fontId="5"/>
  </si>
  <si>
    <t>[230]集落機能強化加算の経過措置_達成状況</t>
    <phoneticPr fontId="5"/>
  </si>
  <si>
    <t>[231]体制整備単価</t>
    <phoneticPr fontId="5"/>
  </si>
  <si>
    <t>[232]基礎単価</t>
    <phoneticPr fontId="5"/>
  </si>
  <si>
    <t>[233]交付金額（円）</t>
    <phoneticPr fontId="5"/>
  </si>
  <si>
    <t>[234]交付金額_うち国費</t>
    <rPh sb="12" eb="14">
      <t>コクヒ</t>
    </rPh>
    <phoneticPr fontId="5"/>
  </si>
  <si>
    <t>[235]共同取組活動充当額</t>
    <phoneticPr fontId="5"/>
  </si>
  <si>
    <t>[236]共同取組活動充当割合</t>
    <phoneticPr fontId="5"/>
  </si>
  <si>
    <t>[237]個人配分額</t>
    <phoneticPr fontId="5"/>
  </si>
  <si>
    <t>[238]前年度末積立等残高</t>
    <phoneticPr fontId="5"/>
  </si>
  <si>
    <t>[239]今年度交付額＋前年度末積立等残高</t>
    <phoneticPr fontId="5"/>
  </si>
  <si>
    <t>[240]個人配分支出総額</t>
    <phoneticPr fontId="5"/>
  </si>
  <si>
    <t>[241]共同取組活動支出総額</t>
    <phoneticPr fontId="5"/>
  </si>
  <si>
    <t>[242]役員報酬</t>
    <phoneticPr fontId="5"/>
  </si>
  <si>
    <t>[243]研修会費</t>
    <phoneticPr fontId="5"/>
  </si>
  <si>
    <t>[244]道水路管理費</t>
    <phoneticPr fontId="5"/>
  </si>
  <si>
    <t>[245]農地管理費</t>
    <phoneticPr fontId="5"/>
  </si>
  <si>
    <t>[246]鳥獣害防止対策費</t>
    <phoneticPr fontId="5"/>
  </si>
  <si>
    <t>[247]共同利用機械購入等費</t>
    <phoneticPr fontId="5"/>
  </si>
  <si>
    <t>[248]共同利用施設整備等費</t>
    <phoneticPr fontId="5"/>
  </si>
  <si>
    <t>[249]多面的機能増進活動費</t>
    <phoneticPr fontId="5"/>
  </si>
  <si>
    <t>[250]土地利用調整関係費</t>
    <phoneticPr fontId="5"/>
  </si>
  <si>
    <t>[251]法人設立関係費</t>
    <phoneticPr fontId="5"/>
  </si>
  <si>
    <t>[252]農産物等販売促進費</t>
    <phoneticPr fontId="5"/>
  </si>
  <si>
    <t>[253]都市農村交流促進関係費</t>
    <phoneticPr fontId="5"/>
  </si>
  <si>
    <t>[254]その他</t>
    <phoneticPr fontId="5"/>
  </si>
  <si>
    <t>[255]積立等_計</t>
    <phoneticPr fontId="5"/>
  </si>
  <si>
    <t>[256]繰越</t>
    <phoneticPr fontId="5"/>
  </si>
  <si>
    <t>[257]耕作放棄防止活動（項目数）</t>
    <phoneticPr fontId="5"/>
  </si>
  <si>
    <t>[258]多面的機能支払交付金と同一施設</t>
    <phoneticPr fontId="5"/>
  </si>
  <si>
    <t>[259]賃借権設定・農作業の委託</t>
    <phoneticPr fontId="5"/>
  </si>
  <si>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5"/>
  </si>
  <si>
    <t>[261]既荒廃農用地の保全管理</t>
    <phoneticPr fontId="5"/>
  </si>
  <si>
    <t>［262］農地の法面管理</t>
    <phoneticPr fontId="5"/>
  </si>
  <si>
    <t>[263]柵、ネットの設置等鳥獣被害防止</t>
    <phoneticPr fontId="5"/>
  </si>
  <si>
    <t>[265]簡易な基盤整備</t>
    <phoneticPr fontId="5"/>
  </si>
  <si>
    <t>[266]担い手の確保</t>
    <phoneticPr fontId="5"/>
  </si>
  <si>
    <t>[267]地場農産物の加工・販売</t>
    <phoneticPr fontId="5"/>
  </si>
  <si>
    <t>[268]その他</t>
    <rPh sb="7" eb="8">
      <t>タ</t>
    </rPh>
    <phoneticPr fontId="5"/>
  </si>
  <si>
    <t>[269]道・水路等の管理活動（項目数）</t>
    <phoneticPr fontId="5"/>
  </si>
  <si>
    <t>[270]水路の管理</t>
    <phoneticPr fontId="5"/>
  </si>
  <si>
    <t>[271]農道の管理</t>
    <phoneticPr fontId="5"/>
  </si>
  <si>
    <t>[272]その他の施設の管理</t>
    <phoneticPr fontId="5"/>
  </si>
  <si>
    <t>[273]多面的機能の維持・増進活動（項目数）</t>
    <phoneticPr fontId="5"/>
  </si>
  <si>
    <t>[274]周辺林地の下草刈</t>
    <phoneticPr fontId="5"/>
  </si>
  <si>
    <t>[275]土壌流亡に配慮した営農</t>
    <phoneticPr fontId="5"/>
  </si>
  <si>
    <t>[277]市民農園等の開設・運営</t>
    <phoneticPr fontId="5"/>
  </si>
  <si>
    <t>[278]体験民宿（グリーン・ツーリズム）</t>
    <phoneticPr fontId="5"/>
  </si>
  <si>
    <t>[279]景観作物の作付け</t>
    <phoneticPr fontId="5"/>
  </si>
  <si>
    <t>[280]魚類・昆虫類の保護</t>
    <phoneticPr fontId="5"/>
  </si>
  <si>
    <t>[281]鳥類の餌場の確保</t>
    <phoneticPr fontId="5"/>
  </si>
  <si>
    <t>[282]粗放的畜産</t>
    <phoneticPr fontId="5"/>
  </si>
  <si>
    <t>[283]堆きゅう肥施肥、拮抗作物利用、合鴨・鯉利用、輪作徹底、緑肥作付</t>
    <phoneticPr fontId="5"/>
  </si>
  <si>
    <t>[284]その他活動</t>
    <phoneticPr fontId="5"/>
  </si>
  <si>
    <t>[285]集落マスタープラン目指すべき将来像のチェック</t>
    <phoneticPr fontId="5"/>
  </si>
  <si>
    <t>[286]将来にわたり農業生産活動等が可能となる集落内の実施体制構築</t>
    <phoneticPr fontId="5"/>
  </si>
  <si>
    <t>[287]協定の担い手となる新たな人材の育成・確保</t>
    <phoneticPr fontId="5"/>
  </si>
  <si>
    <t>[288]協定参加者それぞれが、作物生産、加工・直売等様々な工夫により再生可能な所得を確保</t>
    <phoneticPr fontId="5"/>
  </si>
  <si>
    <t>[289]その他</t>
    <phoneticPr fontId="5"/>
  </si>
  <si>
    <t>[290]その他の内容</t>
    <phoneticPr fontId="5"/>
  </si>
  <si>
    <t>[291]活動方策のチェック</t>
    <phoneticPr fontId="5"/>
  </si>
  <si>
    <t>[292]機械・農作業の共同化等営農組織の育成</t>
    <phoneticPr fontId="5"/>
  </si>
  <si>
    <t>[293]高付加価値型農業</t>
    <phoneticPr fontId="5"/>
  </si>
  <si>
    <t>[294]農業生産条件の強化</t>
    <phoneticPr fontId="5"/>
  </si>
  <si>
    <t>[295]担い手への農地集積</t>
    <phoneticPr fontId="5"/>
  </si>
  <si>
    <t>[296]担い手への農作業の委託</t>
    <phoneticPr fontId="5"/>
  </si>
  <si>
    <t>[297]新規就農者等による農業生産</t>
    <phoneticPr fontId="5"/>
  </si>
  <si>
    <t>[298]地場産農産物等の加工・販売</t>
    <phoneticPr fontId="5"/>
  </si>
  <si>
    <t>[299]消費・出資の呼び込み</t>
    <phoneticPr fontId="5"/>
  </si>
  <si>
    <t>[300]共同で支え合う集団的かつ持続的な体制整備</t>
    <phoneticPr fontId="5"/>
  </si>
  <si>
    <t>[301]その他</t>
    <phoneticPr fontId="5"/>
  </si>
  <si>
    <t>[302]その他の内容</t>
    <phoneticPr fontId="5"/>
  </si>
  <si>
    <t>[303]ネットワーク化活動計画の作成状況</t>
    <rPh sb="11" eb="12">
      <t>カ</t>
    </rPh>
    <rPh sb="12" eb="14">
      <t>カツドウ</t>
    </rPh>
    <rPh sb="14" eb="16">
      <t>ケイカク</t>
    </rPh>
    <phoneticPr fontId="5"/>
  </si>
  <si>
    <t>[304]体制整備単価取組_ネットワーク化</t>
    <rPh sb="5" eb="11">
      <t>タイセイセイビタンカ</t>
    </rPh>
    <rPh sb="11" eb="13">
      <t>トリクミ</t>
    </rPh>
    <rPh sb="20" eb="21">
      <t>カ</t>
    </rPh>
    <phoneticPr fontId="5"/>
  </si>
  <si>
    <t>[305]体制整備単価取組_統合</t>
    <rPh sb="14" eb="16">
      <t>トウゴウ</t>
    </rPh>
    <phoneticPr fontId="5"/>
  </si>
  <si>
    <t>[306]体制整備単価取組_多様な組織の参画</t>
    <rPh sb="14" eb="16">
      <t>タヨウ</t>
    </rPh>
    <rPh sb="17" eb="19">
      <t>ソシキ</t>
    </rPh>
    <rPh sb="20" eb="22">
      <t>サンカク</t>
    </rPh>
    <phoneticPr fontId="5"/>
  </si>
  <si>
    <t>[302]協定農用地の将来像の合計</t>
    <phoneticPr fontId="5"/>
  </si>
  <si>
    <t>[303]管理者が引き続き耕作</t>
    <phoneticPr fontId="5"/>
  </si>
  <si>
    <t>[304]後継者が耕作を継承</t>
    <phoneticPr fontId="5"/>
  </si>
  <si>
    <t>[305]担い手等に引き受けてもらう（受け手が決まっている）</t>
    <phoneticPr fontId="5"/>
  </si>
  <si>
    <t>[306]担い手等に引き受けてもらうことを希望（受け手が決まっていない）</t>
    <phoneticPr fontId="5"/>
  </si>
  <si>
    <t>[307]中間管理機構への貸し付けを希望</t>
    <phoneticPr fontId="5"/>
  </si>
  <si>
    <t>[308]草刈り等管理のみ</t>
    <phoneticPr fontId="5"/>
  </si>
  <si>
    <t>[309]その他</t>
    <phoneticPr fontId="5"/>
  </si>
  <si>
    <t>[310]協定農用地の将来像を踏まえた集落の現状_該当事項の合計</t>
    <phoneticPr fontId="5"/>
  </si>
  <si>
    <t>[311]担い手が確保できており、耕作を継続</t>
    <phoneticPr fontId="5"/>
  </si>
  <si>
    <t>[312]担い手が確保できているが、全ての委託希望は受けられない</t>
    <phoneticPr fontId="5"/>
  </si>
  <si>
    <t>[313]担い手が確保できていない</t>
    <phoneticPr fontId="5"/>
  </si>
  <si>
    <t>[314]耕作を継続したいが、耕作条件の悪い農地がある</t>
    <phoneticPr fontId="5"/>
  </si>
  <si>
    <t>[315]耕作を継続したいが、農業所得が低い</t>
    <phoneticPr fontId="5"/>
  </si>
  <si>
    <t>[316]耕作を継続したいが、法面や水路・農道等の管理が過重な負担となっている</t>
    <phoneticPr fontId="5"/>
  </si>
  <si>
    <t>[317]鳥獣被害が深刻であり、耕作意欲が減退している</t>
    <phoneticPr fontId="5"/>
  </si>
  <si>
    <t>[318]集落の自治（コミュニティ）機能が低下しており、生活に支障・不安が生じている</t>
    <phoneticPr fontId="5"/>
  </si>
  <si>
    <t>[319]その他</t>
    <phoneticPr fontId="5"/>
  </si>
  <si>
    <t>[320]その他の内容</t>
    <phoneticPr fontId="5"/>
  </si>
  <si>
    <t>[321]集落の現状を踏まえた対応の方向性_該当事項の合計</t>
    <phoneticPr fontId="5"/>
  </si>
  <si>
    <t>[322]耕作放棄の懸念はなく、集落の課題もないことから、対策は不要</t>
    <phoneticPr fontId="5"/>
  </si>
  <si>
    <t>[323]協定内で担い手を育成・確保</t>
    <phoneticPr fontId="5"/>
  </si>
  <si>
    <t>[324]協定外で担い手を確保</t>
    <phoneticPr fontId="5"/>
  </si>
  <si>
    <t>[325]基盤整備等により耕作条件を改善</t>
    <phoneticPr fontId="5"/>
  </si>
  <si>
    <t>[326]農産物の高付加価値化により所得の向上を図る</t>
    <phoneticPr fontId="5"/>
  </si>
  <si>
    <t>[327]新たな作物の導入により所得の向上を図る</t>
    <phoneticPr fontId="5"/>
  </si>
  <si>
    <t>[328]省力化技術の導入や外注化等により労働負担の軽減を図る</t>
    <phoneticPr fontId="5"/>
  </si>
  <si>
    <t>[329]耕作継続が困難な農用地の林地化</t>
    <phoneticPr fontId="5"/>
  </si>
  <si>
    <t>[330]放牧利用による農用地の管理</t>
    <phoneticPr fontId="5"/>
  </si>
  <si>
    <t>[331]鳥獣被害防止対策の実施</t>
    <phoneticPr fontId="5"/>
  </si>
  <si>
    <t>[332]集落の自治（コミュニティ）機能の強化</t>
    <phoneticPr fontId="5"/>
  </si>
  <si>
    <t>[333]その他</t>
    <phoneticPr fontId="5"/>
  </si>
  <si>
    <t>[334]その他の内容</t>
    <phoneticPr fontId="5"/>
  </si>
  <si>
    <t>[335]具体的な対策に向けた検討_該当事項の合計</t>
    <phoneticPr fontId="5"/>
  </si>
  <si>
    <t>[336]特に懸念はなく、協定参加者で実施していく</t>
    <phoneticPr fontId="5"/>
  </si>
  <si>
    <t>[337]協定参加者だけでは検討が困難であり外部（県・市町村含む）からの助力を得たい</t>
    <phoneticPr fontId="5"/>
  </si>
  <si>
    <t>[338]他の協定との広域化を考えたい</t>
    <phoneticPr fontId="5"/>
  </si>
  <si>
    <t>[339]中山間地域等直接支払交付金の加算措置を活用したい</t>
    <phoneticPr fontId="5"/>
  </si>
  <si>
    <t>[340]対策に活用可能な補助事業等を紹介して欲しい</t>
    <phoneticPr fontId="5"/>
  </si>
  <si>
    <t>[341]その他</t>
    <phoneticPr fontId="5"/>
  </si>
  <si>
    <t>[342]その他の内容</t>
    <phoneticPr fontId="5"/>
  </si>
  <si>
    <t>[343]農業生産活動等の継続のための支援体制_該当事項の合計</t>
    <phoneticPr fontId="5"/>
  </si>
  <si>
    <t>[344]農地所有適格法人が支援する</t>
    <phoneticPr fontId="5"/>
  </si>
  <si>
    <t>[345]JAが支援する</t>
    <phoneticPr fontId="5"/>
  </si>
  <si>
    <t>[346]集落営農組織が支援する</t>
    <phoneticPr fontId="5"/>
  </si>
  <si>
    <t>[347]農業者が支援する</t>
    <phoneticPr fontId="5"/>
  </si>
  <si>
    <t>[348]協定参加者で役割分担しつつ、農用地の維持管理を行う</t>
    <phoneticPr fontId="5"/>
  </si>
  <si>
    <t>[349]その他</t>
    <phoneticPr fontId="5"/>
  </si>
  <si>
    <t>[350]その他の内容</t>
    <phoneticPr fontId="5"/>
  </si>
  <si>
    <t>[351]備考欄</t>
    <phoneticPr fontId="5"/>
  </si>
  <si>
    <t>①協定識別事項</t>
    <rPh sb="1" eb="3">
      <t>キョウテイ</t>
    </rPh>
    <rPh sb="3" eb="5">
      <t>シキベツ</t>
    </rPh>
    <rPh sb="5" eb="7">
      <t>ジコウ</t>
    </rPh>
    <phoneticPr fontId="5"/>
  </si>
  <si>
    <t>②協定参加者</t>
    <rPh sb="1" eb="3">
      <t>キョウテイ</t>
    </rPh>
    <rPh sb="3" eb="6">
      <t>サンカシャ</t>
    </rPh>
    <phoneticPr fontId="5"/>
  </si>
  <si>
    <t>③協定締結面積</t>
    <rPh sb="1" eb="3">
      <t>キョウテイ</t>
    </rPh>
    <rPh sb="3" eb="5">
      <t>テイケツ</t>
    </rPh>
    <rPh sb="5" eb="7">
      <t>メンセキ</t>
    </rPh>
    <phoneticPr fontId="5"/>
  </si>
  <si>
    <t>④加算措置（加算面積、加算金額）</t>
    <rPh sb="1" eb="3">
      <t>カサン</t>
    </rPh>
    <rPh sb="3" eb="5">
      <t>ソチ</t>
    </rPh>
    <rPh sb="6" eb="8">
      <t>カサン</t>
    </rPh>
    <rPh sb="8" eb="10">
      <t>メンセキ</t>
    </rPh>
    <rPh sb="11" eb="14">
      <t>カサンキン</t>
    </rPh>
    <rPh sb="14" eb="15">
      <t>ガク</t>
    </rPh>
    <phoneticPr fontId="5"/>
  </si>
  <si>
    <t>⑤交付金額</t>
    <rPh sb="1" eb="3">
      <t>コウフ</t>
    </rPh>
    <rPh sb="3" eb="5">
      <t>キンガク</t>
    </rPh>
    <phoneticPr fontId="5"/>
  </si>
  <si>
    <t>⑥活動内容（全協定共通）</t>
    <rPh sb="1" eb="3">
      <t>カツドウ</t>
    </rPh>
    <rPh sb="3" eb="5">
      <t>ナイヨウ</t>
    </rPh>
    <rPh sb="6" eb="7">
      <t>ゼン</t>
    </rPh>
    <rPh sb="7" eb="9">
      <t>キョウテイ</t>
    </rPh>
    <rPh sb="9" eb="11">
      <t>キョウツウ</t>
    </rPh>
    <phoneticPr fontId="5"/>
  </si>
  <si>
    <t>⑦活動内容（体制整備単価）</t>
    <rPh sb="1" eb="3">
      <t>カツドウ</t>
    </rPh>
    <rPh sb="3" eb="5">
      <t>ナイヨウ</t>
    </rPh>
    <rPh sb="6" eb="8">
      <t>タイセイ</t>
    </rPh>
    <rPh sb="8" eb="10">
      <t>セイビ</t>
    </rPh>
    <rPh sb="10" eb="12">
      <t>タンカ</t>
    </rPh>
    <phoneticPr fontId="5"/>
  </si>
  <si>
    <t>備考欄</t>
    <rPh sb="0" eb="3">
      <t>ビコウラン</t>
    </rPh>
    <phoneticPr fontId="5"/>
  </si>
  <si>
    <t>協定識別コード</t>
    <rPh sb="0" eb="2">
      <t>キョウテイ</t>
    </rPh>
    <rPh sb="2" eb="4">
      <t>シキベツ</t>
    </rPh>
    <phoneticPr fontId="5"/>
  </si>
  <si>
    <t>市町村名</t>
    <rPh sb="0" eb="3">
      <t>シチョウソン</t>
    </rPh>
    <rPh sb="3" eb="4">
      <t>メイ</t>
    </rPh>
    <phoneticPr fontId="5"/>
  </si>
  <si>
    <t>地方公共団体コード</t>
    <rPh sb="0" eb="2">
      <t>チホウ</t>
    </rPh>
    <rPh sb="2" eb="4">
      <t>コウキョウ</t>
    </rPh>
    <rPh sb="4" eb="6">
      <t>ダンタイ</t>
    </rPh>
    <phoneticPr fontId="5"/>
  </si>
  <si>
    <t>個別協定名</t>
    <rPh sb="0" eb="2">
      <t>コベツ</t>
    </rPh>
    <rPh sb="2" eb="4">
      <t>キョウテイ</t>
    </rPh>
    <rPh sb="4" eb="5">
      <t>メイ</t>
    </rPh>
    <phoneticPr fontId="5"/>
  </si>
  <si>
    <t>協定識別コード重複確認セル</t>
    <rPh sb="0" eb="2">
      <t>キョウテイ</t>
    </rPh>
    <rPh sb="2" eb="4">
      <t>シキベツ</t>
    </rPh>
    <rPh sb="7" eb="9">
      <t>ジュウフク</t>
    </rPh>
    <rPh sb="9" eb="11">
      <t>カクニン</t>
    </rPh>
    <phoneticPr fontId="5"/>
  </si>
  <si>
    <t>協定の所在地</t>
    <rPh sb="0" eb="2">
      <t>キョウテイ</t>
    </rPh>
    <rPh sb="3" eb="6">
      <t>ショザイチ</t>
    </rPh>
    <phoneticPr fontId="5"/>
  </si>
  <si>
    <t>協定認定年度（交付開始年度）</t>
    <rPh sb="0" eb="2">
      <t>キョウテイ</t>
    </rPh>
    <rPh sb="2" eb="4">
      <t>ニンテイ</t>
    </rPh>
    <rPh sb="4" eb="6">
      <t>ネンド</t>
    </rPh>
    <rPh sb="7" eb="9">
      <t>コウフ</t>
    </rPh>
    <rPh sb="9" eb="11">
      <t>カイシ</t>
    </rPh>
    <rPh sb="11" eb="13">
      <t>ネンド</t>
    </rPh>
    <phoneticPr fontId="5"/>
  </si>
  <si>
    <t>複数の市町村にまたがる協定の事項</t>
    <phoneticPr fontId="5"/>
  </si>
  <si>
    <t>協定参加者総計</t>
    <rPh sb="0" eb="2">
      <t>キョウテイ</t>
    </rPh>
    <rPh sb="2" eb="5">
      <t>サンカシャ</t>
    </rPh>
    <rPh sb="5" eb="7">
      <t>ソウケイ</t>
    </rPh>
    <phoneticPr fontId="5"/>
  </si>
  <si>
    <t>協定締結面積総計</t>
    <rPh sb="0" eb="2">
      <t>キョウテイ</t>
    </rPh>
    <rPh sb="2" eb="4">
      <t>テイケツ</t>
    </rPh>
    <rPh sb="4" eb="6">
      <t>メンセキ</t>
    </rPh>
    <rPh sb="6" eb="8">
      <t>ソウケイ</t>
    </rPh>
    <phoneticPr fontId="5"/>
  </si>
  <si>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5"/>
  </si>
  <si>
    <t>本体交付金交付額（円）</t>
    <rPh sb="0" eb="2">
      <t>ホンタイ</t>
    </rPh>
    <rPh sb="2" eb="5">
      <t>コウフキン</t>
    </rPh>
    <rPh sb="5" eb="8">
      <t>コウフガク</t>
    </rPh>
    <rPh sb="9" eb="10">
      <t>エン</t>
    </rPh>
    <phoneticPr fontId="5"/>
  </si>
  <si>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5"/>
  </si>
  <si>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5"/>
  </si>
  <si>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5"/>
  </si>
  <si>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5"/>
  </si>
  <si>
    <t>Ⅰ 棚田地域振興活動加算</t>
    <rPh sb="2" eb="4">
      <t>タナダ</t>
    </rPh>
    <rPh sb="4" eb="6">
      <t>チイキ</t>
    </rPh>
    <rPh sb="6" eb="8">
      <t>シンコウ</t>
    </rPh>
    <rPh sb="8" eb="10">
      <t>カツドウ</t>
    </rPh>
    <rPh sb="10" eb="12">
      <t>カサン</t>
    </rPh>
    <phoneticPr fontId="5"/>
  </si>
  <si>
    <t>Ⅱ　超急傾斜農地保全管理加算</t>
    <rPh sb="2" eb="3">
      <t>チョウ</t>
    </rPh>
    <rPh sb="3" eb="6">
      <t>キュウケイシャ</t>
    </rPh>
    <rPh sb="6" eb="8">
      <t>ノウチ</t>
    </rPh>
    <rPh sb="8" eb="10">
      <t>ホゼン</t>
    </rPh>
    <rPh sb="10" eb="12">
      <t>カンリ</t>
    </rPh>
    <rPh sb="12" eb="14">
      <t>カサン</t>
    </rPh>
    <phoneticPr fontId="5"/>
  </si>
  <si>
    <t>Ⅲ　ネットワーク化加算</t>
    <rPh sb="8" eb="9">
      <t>カ</t>
    </rPh>
    <rPh sb="9" eb="11">
      <t>カサン</t>
    </rPh>
    <phoneticPr fontId="5"/>
  </si>
  <si>
    <t>Ⅳ　スマート農業加算</t>
    <rPh sb="6" eb="8">
      <t>ノウギョウ</t>
    </rPh>
    <rPh sb="8" eb="10">
      <t>カサン</t>
    </rPh>
    <phoneticPr fontId="5"/>
  </si>
  <si>
    <t>Ⅴ　集落機能強化加算の経過措置</t>
    <rPh sb="2" eb="10">
      <t>シュウラクキノウキョウカカサン</t>
    </rPh>
    <rPh sb="11" eb="15">
      <t>ケイカソチ</t>
    </rPh>
    <phoneticPr fontId="5"/>
  </si>
  <si>
    <t>交付単価区分</t>
    <rPh sb="0" eb="2">
      <t>コウフ</t>
    </rPh>
    <rPh sb="2" eb="4">
      <t>タンカ</t>
    </rPh>
    <rPh sb="4" eb="6">
      <t>クブン</t>
    </rPh>
    <phoneticPr fontId="5"/>
  </si>
  <si>
    <t>交付金額（円）</t>
    <rPh sb="0" eb="3">
      <t>コウフキン</t>
    </rPh>
    <rPh sb="3" eb="4">
      <t>ガク</t>
    </rPh>
    <rPh sb="5" eb="6">
      <t>エン</t>
    </rPh>
    <phoneticPr fontId="5"/>
  </si>
  <si>
    <t>個人配分額（円）</t>
    <rPh sb="0" eb="2">
      <t>コジン</t>
    </rPh>
    <rPh sb="2" eb="4">
      <t>ハイブン</t>
    </rPh>
    <rPh sb="4" eb="5">
      <t>ガク</t>
    </rPh>
    <rPh sb="6" eb="7">
      <t>エン</t>
    </rPh>
    <phoneticPr fontId="5"/>
  </si>
  <si>
    <t>交付金の使途</t>
    <rPh sb="0" eb="3">
      <t>コウフキン</t>
    </rPh>
    <rPh sb="4" eb="6">
      <t>シト</t>
    </rPh>
    <phoneticPr fontId="5"/>
  </si>
  <si>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5"/>
  </si>
  <si>
    <t>　集落マスタープラン</t>
    <rPh sb="1" eb="3">
      <t>シュウラク</t>
    </rPh>
    <phoneticPr fontId="5"/>
  </si>
  <si>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5"/>
  </si>
  <si>
    <t>協定整理
番号</t>
    <rPh sb="0" eb="2">
      <t>キョウテイ</t>
    </rPh>
    <rPh sb="2" eb="4">
      <t>セイリ</t>
    </rPh>
    <rPh sb="5" eb="7">
      <t>バンゴウ</t>
    </rPh>
    <phoneticPr fontId="5"/>
  </si>
  <si>
    <t>農業者（人）</t>
    <rPh sb="0" eb="3">
      <t>ノウギョウシャ</t>
    </rPh>
    <rPh sb="4" eb="5">
      <t>ニン</t>
    </rPh>
    <phoneticPr fontId="5"/>
  </si>
  <si>
    <t>農業法人数</t>
    <rPh sb="0" eb="2">
      <t>ノウギョウ</t>
    </rPh>
    <rPh sb="2" eb="4">
      <t>ホウジン</t>
    </rPh>
    <rPh sb="4" eb="5">
      <t>スウ</t>
    </rPh>
    <phoneticPr fontId="5"/>
  </si>
  <si>
    <t>農業生産組織数</t>
    <rPh sb="0" eb="6">
      <t>ノウギョウセイサンソシキ</t>
    </rPh>
    <rPh sb="6" eb="7">
      <t>スウ</t>
    </rPh>
    <phoneticPr fontId="5"/>
  </si>
  <si>
    <t>土地改良区</t>
    <rPh sb="0" eb="2">
      <t>トチ</t>
    </rPh>
    <rPh sb="2" eb="4">
      <t>カイリョウ</t>
    </rPh>
    <rPh sb="4" eb="5">
      <t>ク</t>
    </rPh>
    <phoneticPr fontId="5"/>
  </si>
  <si>
    <t>水利組合</t>
    <rPh sb="0" eb="2">
      <t>スイリ</t>
    </rPh>
    <rPh sb="2" eb="4">
      <t>クミアイ</t>
    </rPh>
    <phoneticPr fontId="5"/>
  </si>
  <si>
    <t>非農業者（人）</t>
    <rPh sb="0" eb="1">
      <t>ヒ</t>
    </rPh>
    <rPh sb="1" eb="4">
      <t>ノウギョウシャ</t>
    </rPh>
    <rPh sb="5" eb="6">
      <t>ニン</t>
    </rPh>
    <phoneticPr fontId="5"/>
  </si>
  <si>
    <t>その他</t>
    <rPh sb="2" eb="3">
      <t>タ</t>
    </rPh>
    <phoneticPr fontId="5"/>
  </si>
  <si>
    <t>協定参加者の年齢区分別計</t>
    <rPh sb="0" eb="2">
      <t>キョウテイ</t>
    </rPh>
    <rPh sb="2" eb="5">
      <t>サンカシャ</t>
    </rPh>
    <rPh sb="6" eb="8">
      <t>ネンレイ</t>
    </rPh>
    <rPh sb="8" eb="10">
      <t>クブン</t>
    </rPh>
    <rPh sb="10" eb="11">
      <t>ベツ</t>
    </rPh>
    <rPh sb="11" eb="12">
      <t>ケイ</t>
    </rPh>
    <phoneticPr fontId="5"/>
  </si>
  <si>
    <t>39歳以下</t>
    <rPh sb="2" eb="5">
      <t>サイイカ</t>
    </rPh>
    <phoneticPr fontId="5"/>
  </si>
  <si>
    <t>40～44歳</t>
    <rPh sb="5" eb="6">
      <t>サイ</t>
    </rPh>
    <phoneticPr fontId="5"/>
  </si>
  <si>
    <t>45～49歳</t>
    <rPh sb="5" eb="6">
      <t>サイ</t>
    </rPh>
    <phoneticPr fontId="5"/>
  </si>
  <si>
    <t>50～54歳</t>
    <rPh sb="5" eb="6">
      <t>サイ</t>
    </rPh>
    <phoneticPr fontId="5"/>
  </si>
  <si>
    <t>55～59歳</t>
    <rPh sb="5" eb="6">
      <t>サイ</t>
    </rPh>
    <phoneticPr fontId="5"/>
  </si>
  <si>
    <t>60～64歳</t>
    <rPh sb="5" eb="6">
      <t>サイ</t>
    </rPh>
    <phoneticPr fontId="5"/>
  </si>
  <si>
    <t>65～69歳</t>
    <rPh sb="5" eb="6">
      <t>サイ</t>
    </rPh>
    <phoneticPr fontId="5"/>
  </si>
  <si>
    <t>70～74歳</t>
    <rPh sb="5" eb="6">
      <t>サイ</t>
    </rPh>
    <phoneticPr fontId="5"/>
  </si>
  <si>
    <t>75～79歳</t>
    <rPh sb="5" eb="6">
      <t>サイ</t>
    </rPh>
    <phoneticPr fontId="5"/>
  </si>
  <si>
    <t>80歳以上</t>
    <rPh sb="2" eb="3">
      <t>サイ</t>
    </rPh>
    <rPh sb="3" eb="5">
      <t>イジョウ</t>
    </rPh>
    <phoneticPr fontId="5"/>
  </si>
  <si>
    <t>通常地域+特認地域</t>
    <rPh sb="0" eb="2">
      <t>ツウジョウ</t>
    </rPh>
    <rPh sb="2" eb="4">
      <t>チイキ</t>
    </rPh>
    <rPh sb="5" eb="6">
      <t>トク</t>
    </rPh>
    <rPh sb="6" eb="7">
      <t>ニン</t>
    </rPh>
    <rPh sb="7" eb="9">
      <t>チイキ</t>
    </rPh>
    <phoneticPr fontId="5"/>
  </si>
  <si>
    <t>うち国費（円）</t>
    <rPh sb="2" eb="4">
      <t>コクヒ</t>
    </rPh>
    <rPh sb="5" eb="6">
      <t>エン</t>
    </rPh>
    <phoneticPr fontId="5"/>
  </si>
  <si>
    <t>協定農用地の一部除外面積の合計</t>
    <phoneticPr fontId="5"/>
  </si>
  <si>
    <t>交付金の返還を伴うもの</t>
    <rPh sb="0" eb="3">
      <t>コウフキン</t>
    </rPh>
    <rPh sb="4" eb="6">
      <t>ヘンカン</t>
    </rPh>
    <rPh sb="7" eb="8">
      <t>トモナ</t>
    </rPh>
    <phoneticPr fontId="5"/>
  </si>
  <si>
    <t>交付金の返還が免責されるもの</t>
    <rPh sb="0" eb="3">
      <t>コウフキン</t>
    </rPh>
    <rPh sb="4" eb="6">
      <t>ヘンカン</t>
    </rPh>
    <rPh sb="7" eb="9">
      <t>メンセキ</t>
    </rPh>
    <phoneticPr fontId="5"/>
  </si>
  <si>
    <t>（超急傾斜地棚田加算）（田1/10以上、畑20度以上）</t>
    <rPh sb="12" eb="13">
      <t>タ</t>
    </rPh>
    <rPh sb="17" eb="19">
      <t>イジョウ</t>
    </rPh>
    <rPh sb="20" eb="21">
      <t>ハタケ</t>
    </rPh>
    <rPh sb="23" eb="26">
      <t>ドイジョウ</t>
    </rPh>
    <phoneticPr fontId="5"/>
  </si>
  <si>
    <t>うち国費</t>
    <rPh sb="2" eb="4">
      <t>コクヒ</t>
    </rPh>
    <phoneticPr fontId="5"/>
  </si>
  <si>
    <t>共同取組活動充当額（円）</t>
    <rPh sb="0" eb="2">
      <t>キョウドウ</t>
    </rPh>
    <rPh sb="2" eb="4">
      <t>トリクミ</t>
    </rPh>
    <rPh sb="4" eb="6">
      <t>カツドウ</t>
    </rPh>
    <rPh sb="6" eb="8">
      <t>ジュウトウ</t>
    </rPh>
    <rPh sb="8" eb="9">
      <t>ガク</t>
    </rPh>
    <rPh sb="10" eb="11">
      <t>エン</t>
    </rPh>
    <phoneticPr fontId="5"/>
  </si>
  <si>
    <t>前年度末積立等残額（円）</t>
    <phoneticPr fontId="5"/>
  </si>
  <si>
    <t>今年度交付額と前年度末積立等残高の計（円）</t>
    <phoneticPr fontId="5"/>
  </si>
  <si>
    <t>個人配分支出総額（円）</t>
    <rPh sb="9" eb="10">
      <t>エン</t>
    </rPh>
    <phoneticPr fontId="5"/>
  </si>
  <si>
    <t>共同取組活動支出総額（円）</t>
    <rPh sb="0" eb="2">
      <t>キョウドウ</t>
    </rPh>
    <rPh sb="2" eb="4">
      <t>トリクミ</t>
    </rPh>
    <rPh sb="4" eb="6">
      <t>カツドウ</t>
    </rPh>
    <rPh sb="6" eb="8">
      <t>シシュツ</t>
    </rPh>
    <rPh sb="8" eb="10">
      <t>ソウガク</t>
    </rPh>
    <rPh sb="11" eb="12">
      <t>エン</t>
    </rPh>
    <phoneticPr fontId="5"/>
  </si>
  <si>
    <t>役員報酬</t>
    <rPh sb="0" eb="2">
      <t>ヤクイン</t>
    </rPh>
    <rPh sb="2" eb="4">
      <t>ホウシュウ</t>
    </rPh>
    <phoneticPr fontId="5"/>
  </si>
  <si>
    <t>研修会等費</t>
    <rPh sb="0" eb="3">
      <t>ケンシュウカイ</t>
    </rPh>
    <rPh sb="3" eb="4">
      <t>トウ</t>
    </rPh>
    <rPh sb="4" eb="5">
      <t>ヒ</t>
    </rPh>
    <phoneticPr fontId="5"/>
  </si>
  <si>
    <t>道・水路管理費</t>
    <rPh sb="0" eb="1">
      <t>ドウ</t>
    </rPh>
    <rPh sb="2" eb="4">
      <t>スイロ</t>
    </rPh>
    <rPh sb="4" eb="7">
      <t>カンリヒ</t>
    </rPh>
    <phoneticPr fontId="5"/>
  </si>
  <si>
    <t>農地管理費</t>
    <rPh sb="0" eb="2">
      <t>ノウチ</t>
    </rPh>
    <rPh sb="2" eb="5">
      <t>カンリヒ</t>
    </rPh>
    <phoneticPr fontId="5"/>
  </si>
  <si>
    <t>鳥獣被害防止対策費</t>
    <rPh sb="0" eb="2">
      <t>チョウジュウ</t>
    </rPh>
    <rPh sb="2" eb="4">
      <t>ヒガイ</t>
    </rPh>
    <rPh sb="4" eb="6">
      <t>ボウシ</t>
    </rPh>
    <rPh sb="6" eb="8">
      <t>タイサク</t>
    </rPh>
    <rPh sb="8" eb="9">
      <t>ヒ</t>
    </rPh>
    <phoneticPr fontId="5"/>
  </si>
  <si>
    <t>共同利用機械購入等費</t>
    <rPh sb="0" eb="2">
      <t>キョウドウ</t>
    </rPh>
    <rPh sb="2" eb="4">
      <t>リヨウ</t>
    </rPh>
    <rPh sb="4" eb="6">
      <t>キカイ</t>
    </rPh>
    <rPh sb="6" eb="8">
      <t>コウニュウ</t>
    </rPh>
    <rPh sb="8" eb="9">
      <t>トウ</t>
    </rPh>
    <rPh sb="9" eb="10">
      <t>ヒ</t>
    </rPh>
    <phoneticPr fontId="5"/>
  </si>
  <si>
    <t>共同利用施設整備等費</t>
    <rPh sb="0" eb="2">
      <t>キョウドウ</t>
    </rPh>
    <rPh sb="2" eb="4">
      <t>リヨウ</t>
    </rPh>
    <rPh sb="4" eb="6">
      <t>シセツ</t>
    </rPh>
    <rPh sb="6" eb="8">
      <t>セイビ</t>
    </rPh>
    <rPh sb="8" eb="9">
      <t>トウ</t>
    </rPh>
    <rPh sb="9" eb="10">
      <t>ヒ</t>
    </rPh>
    <phoneticPr fontId="5"/>
  </si>
  <si>
    <t>多面的機能増進活動費</t>
    <rPh sb="0" eb="3">
      <t>タメンテキ</t>
    </rPh>
    <rPh sb="3" eb="5">
      <t>キノウ</t>
    </rPh>
    <rPh sb="5" eb="7">
      <t>ゾウシン</t>
    </rPh>
    <rPh sb="7" eb="9">
      <t>カツドウ</t>
    </rPh>
    <rPh sb="9" eb="10">
      <t>ヒ</t>
    </rPh>
    <phoneticPr fontId="5"/>
  </si>
  <si>
    <t>土地利用調整関係費</t>
    <rPh sb="0" eb="2">
      <t>トチ</t>
    </rPh>
    <rPh sb="2" eb="4">
      <t>リヨウ</t>
    </rPh>
    <rPh sb="4" eb="6">
      <t>チョウセイ</t>
    </rPh>
    <rPh sb="6" eb="8">
      <t>カンケイ</t>
    </rPh>
    <rPh sb="8" eb="9">
      <t>ヒ</t>
    </rPh>
    <phoneticPr fontId="5"/>
  </si>
  <si>
    <t>法人設立関係費</t>
    <rPh sb="0" eb="2">
      <t>ホウジン</t>
    </rPh>
    <rPh sb="2" eb="4">
      <t>セツリツ</t>
    </rPh>
    <rPh sb="4" eb="6">
      <t>カンケイ</t>
    </rPh>
    <rPh sb="6" eb="7">
      <t>ヒ</t>
    </rPh>
    <phoneticPr fontId="5"/>
  </si>
  <si>
    <t>農産物等の販売促進関係費</t>
    <rPh sb="0" eb="3">
      <t>ノウサンブツ</t>
    </rPh>
    <rPh sb="3" eb="4">
      <t>トウ</t>
    </rPh>
    <rPh sb="5" eb="7">
      <t>ハンバイ</t>
    </rPh>
    <rPh sb="7" eb="9">
      <t>ソクシン</t>
    </rPh>
    <rPh sb="9" eb="12">
      <t>カンケイヒ</t>
    </rPh>
    <phoneticPr fontId="5"/>
  </si>
  <si>
    <t>都市住民との交流促進関係費</t>
    <rPh sb="0" eb="2">
      <t>トシ</t>
    </rPh>
    <rPh sb="2" eb="4">
      <t>ジュウミン</t>
    </rPh>
    <rPh sb="6" eb="8">
      <t>コウリュウ</t>
    </rPh>
    <rPh sb="8" eb="10">
      <t>ソクシン</t>
    </rPh>
    <rPh sb="10" eb="13">
      <t>カンケイヒ</t>
    </rPh>
    <phoneticPr fontId="5"/>
  </si>
  <si>
    <t>積立等計</t>
    <rPh sb="0" eb="2">
      <t>ツミタテ</t>
    </rPh>
    <rPh sb="2" eb="3">
      <t>トウ</t>
    </rPh>
    <rPh sb="3" eb="4">
      <t>ケイ</t>
    </rPh>
    <phoneticPr fontId="5"/>
  </si>
  <si>
    <t>Ⅰ必須事項（農業生産活動等）</t>
    <rPh sb="6" eb="8">
      <t>ノウギョウ</t>
    </rPh>
    <rPh sb="8" eb="10">
      <t>セイサン</t>
    </rPh>
    <rPh sb="10" eb="12">
      <t>カツドウ</t>
    </rPh>
    <rPh sb="12" eb="13">
      <t>トウ</t>
    </rPh>
    <phoneticPr fontId="5"/>
  </si>
  <si>
    <t>Ⅱ選択的必須事項（多面的機能を増進する活動）</t>
    <rPh sb="9" eb="12">
      <t>タメンテキ</t>
    </rPh>
    <rPh sb="12" eb="14">
      <t>キノウ</t>
    </rPh>
    <rPh sb="15" eb="17">
      <t>ゾウシン</t>
    </rPh>
    <rPh sb="19" eb="21">
      <t>カツドウ</t>
    </rPh>
    <phoneticPr fontId="5"/>
  </si>
  <si>
    <t>目指すべき将来像のチェック</t>
    <rPh sb="0" eb="2">
      <t>メザ</t>
    </rPh>
    <rPh sb="5" eb="8">
      <t>ショウライゾウ</t>
    </rPh>
    <phoneticPr fontId="5"/>
  </si>
  <si>
    <t>目指すべき将来像</t>
    <rPh sb="0" eb="2">
      <t>メザ</t>
    </rPh>
    <rPh sb="5" eb="8">
      <t>ショウライゾウ</t>
    </rPh>
    <phoneticPr fontId="5"/>
  </si>
  <si>
    <t>活動方策のチェック</t>
    <rPh sb="0" eb="2">
      <t>カツドウ</t>
    </rPh>
    <rPh sb="2" eb="4">
      <t>ホウサク</t>
    </rPh>
    <phoneticPr fontId="5"/>
  </si>
  <si>
    <t>将来像を実現するための活動方策</t>
    <rPh sb="0" eb="3">
      <t>ショウライゾウ</t>
    </rPh>
    <rPh sb="4" eb="6">
      <t>ジツゲン</t>
    </rPh>
    <rPh sb="11" eb="13">
      <t>カツドウ</t>
    </rPh>
    <rPh sb="13" eb="15">
      <t>ホウサク</t>
    </rPh>
    <phoneticPr fontId="5"/>
  </si>
  <si>
    <t>ネットワーク化活動計画の作成状況</t>
    <rPh sb="6" eb="7">
      <t>カ</t>
    </rPh>
    <rPh sb="7" eb="11">
      <t>カツドウケイカク</t>
    </rPh>
    <rPh sb="12" eb="14">
      <t>サクセイ</t>
    </rPh>
    <rPh sb="14" eb="16">
      <t>ジョウキョウ</t>
    </rPh>
    <phoneticPr fontId="5"/>
  </si>
  <si>
    <t>1-3.体制整備のために行おうとする取組</t>
    <phoneticPr fontId="5"/>
  </si>
  <si>
    <t>2.ネットワーク化の計画</t>
    <rPh sb="8" eb="9">
      <t>カ</t>
    </rPh>
    <rPh sb="10" eb="12">
      <t>ケイカク</t>
    </rPh>
    <phoneticPr fontId="5"/>
  </si>
  <si>
    <t>3.統合の計画</t>
    <rPh sb="2" eb="4">
      <t>トウゴウ</t>
    </rPh>
    <rPh sb="5" eb="7">
      <t>ケイカク</t>
    </rPh>
    <phoneticPr fontId="5"/>
  </si>
  <si>
    <t>4.多様な組織の参画</t>
    <rPh sb="2" eb="4">
      <t>タヨウ</t>
    </rPh>
    <rPh sb="5" eb="7">
      <t>ソシキ</t>
    </rPh>
    <rPh sb="8" eb="10">
      <t>サンカク</t>
    </rPh>
    <phoneticPr fontId="5"/>
  </si>
  <si>
    <t>うち
中核的リーダー（人）</t>
    <rPh sb="3" eb="6">
      <t>チュウカクテキ</t>
    </rPh>
    <rPh sb="11" eb="12">
      <t>ニン</t>
    </rPh>
    <phoneticPr fontId="5"/>
  </si>
  <si>
    <t>田面積計</t>
    <rPh sb="0" eb="1">
      <t>デン</t>
    </rPh>
    <rPh sb="1" eb="3">
      <t>メンセキ</t>
    </rPh>
    <rPh sb="3" eb="4">
      <t>ケイ</t>
    </rPh>
    <phoneticPr fontId="5"/>
  </si>
  <si>
    <t>畑面積計</t>
    <rPh sb="0" eb="1">
      <t>ハタ</t>
    </rPh>
    <rPh sb="1" eb="3">
      <t>メンセキ</t>
    </rPh>
    <rPh sb="3" eb="4">
      <t>ケイ</t>
    </rPh>
    <phoneticPr fontId="5"/>
  </si>
  <si>
    <t>草地面積計</t>
    <rPh sb="0" eb="2">
      <t>クサチ</t>
    </rPh>
    <rPh sb="2" eb="4">
      <t>メンセキ</t>
    </rPh>
    <rPh sb="4" eb="5">
      <t>ケイ</t>
    </rPh>
    <phoneticPr fontId="5"/>
  </si>
  <si>
    <t>採草放牧地面積計</t>
    <rPh sb="0" eb="2">
      <t>サイソウ</t>
    </rPh>
    <rPh sb="2" eb="4">
      <t>ホウボク</t>
    </rPh>
    <rPh sb="4" eb="5">
      <t>チ</t>
    </rPh>
    <rPh sb="5" eb="7">
      <t>メンセキ</t>
    </rPh>
    <rPh sb="7" eb="8">
      <t>ケイ</t>
    </rPh>
    <phoneticPr fontId="5"/>
  </si>
  <si>
    <t>通常地域</t>
    <rPh sb="0" eb="2">
      <t>ツウジョウ</t>
    </rPh>
    <rPh sb="2" eb="4">
      <t>チイキ</t>
    </rPh>
    <phoneticPr fontId="5"/>
  </si>
  <si>
    <t>特認地域</t>
    <rPh sb="0" eb="1">
      <t>トク</t>
    </rPh>
    <rPh sb="1" eb="2">
      <t>ニン</t>
    </rPh>
    <rPh sb="2" eb="4">
      <t>チイキ</t>
    </rPh>
    <phoneticPr fontId="5"/>
  </si>
  <si>
    <t>既荒廃農地の復旧面積計</t>
    <rPh sb="0" eb="1">
      <t>キ</t>
    </rPh>
    <rPh sb="1" eb="5">
      <t>コウハイノウチ</t>
    </rPh>
    <rPh sb="6" eb="8">
      <t>フッキュウ</t>
    </rPh>
    <rPh sb="8" eb="10">
      <t>メンセキ</t>
    </rPh>
    <rPh sb="10" eb="11">
      <t>ケイ</t>
    </rPh>
    <phoneticPr fontId="5"/>
  </si>
  <si>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5"/>
  </si>
  <si>
    <t>取組状況
（実施している場合：1）</t>
    <phoneticPr fontId="5"/>
  </si>
  <si>
    <t>加算面積</t>
    <rPh sb="0" eb="2">
      <t>カサン</t>
    </rPh>
    <rPh sb="2" eb="4">
      <t>メンセキ</t>
    </rPh>
    <phoneticPr fontId="5"/>
  </si>
  <si>
    <t>加算金額（円）</t>
    <rPh sb="0" eb="3">
      <t>カサンキン</t>
    </rPh>
    <rPh sb="3" eb="4">
      <t>ガク</t>
    </rPh>
    <rPh sb="5" eb="6">
      <t>エン</t>
    </rPh>
    <phoneticPr fontId="5"/>
  </si>
  <si>
    <t>棚田等の保全</t>
    <rPh sb="0" eb="3">
      <t>タナダナド</t>
    </rPh>
    <rPh sb="4" eb="6">
      <t>ホゼン</t>
    </rPh>
    <phoneticPr fontId="5"/>
  </si>
  <si>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5"/>
  </si>
  <si>
    <t>棚田を核とした棚田地域の振興</t>
    <rPh sb="0" eb="2">
      <t>タナダ</t>
    </rPh>
    <rPh sb="3" eb="4">
      <t>カク</t>
    </rPh>
    <rPh sb="7" eb="9">
      <t>タナダ</t>
    </rPh>
    <rPh sb="9" eb="11">
      <t>チイキ</t>
    </rPh>
    <rPh sb="12" eb="14">
      <t>シンコウ</t>
    </rPh>
    <phoneticPr fontId="5"/>
  </si>
  <si>
    <t>加算面積計</t>
    <rPh sb="0" eb="2">
      <t>カサン</t>
    </rPh>
    <rPh sb="2" eb="4">
      <t>メンセキ</t>
    </rPh>
    <rPh sb="4" eb="5">
      <t>ケイ</t>
    </rPh>
    <phoneticPr fontId="5"/>
  </si>
  <si>
    <t>加算金額</t>
    <rPh sb="0" eb="3">
      <t>カサンキン</t>
    </rPh>
    <rPh sb="3" eb="4">
      <t>ガク</t>
    </rPh>
    <phoneticPr fontId="5"/>
  </si>
  <si>
    <t>超急傾斜農地の保全</t>
    <rPh sb="0" eb="1">
      <t>チョウ</t>
    </rPh>
    <rPh sb="1" eb="4">
      <t>キュウケイシャ</t>
    </rPh>
    <rPh sb="4" eb="6">
      <t>ノウチ</t>
    </rPh>
    <rPh sb="7" eb="9">
      <t>ホゼン</t>
    </rPh>
    <phoneticPr fontId="5"/>
  </si>
  <si>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5"/>
  </si>
  <si>
    <t>取組状況
（実施している場合：1）</t>
    <rPh sb="0" eb="1">
      <t>トリ</t>
    </rPh>
    <rPh sb="1" eb="2">
      <t>クミ</t>
    </rPh>
    <rPh sb="2" eb="3">
      <t>ジョウ</t>
    </rPh>
    <rPh sb="3" eb="4">
      <t>キョウ</t>
    </rPh>
    <rPh sb="6" eb="8">
      <t>ジッシ</t>
    </rPh>
    <rPh sb="12" eb="14">
      <t>バアイ</t>
    </rPh>
    <phoneticPr fontId="5"/>
  </si>
  <si>
    <t>ネットワーク化する集落協定数</t>
    <rPh sb="6" eb="7">
      <t>カ</t>
    </rPh>
    <rPh sb="9" eb="11">
      <t>シュウラク</t>
    </rPh>
    <rPh sb="11" eb="13">
      <t>キョウテイ</t>
    </rPh>
    <rPh sb="13" eb="14">
      <t>スウ</t>
    </rPh>
    <phoneticPr fontId="5"/>
  </si>
  <si>
    <t>統合する集落協定数</t>
    <rPh sb="0" eb="2">
      <t>トウゴウ</t>
    </rPh>
    <rPh sb="4" eb="6">
      <t>シュウラク</t>
    </rPh>
    <rPh sb="6" eb="8">
      <t>キョウテイ</t>
    </rPh>
    <rPh sb="8" eb="9">
      <t>スウ</t>
    </rPh>
    <phoneticPr fontId="5"/>
  </si>
  <si>
    <t>人材確保者数</t>
    <rPh sb="0" eb="2">
      <t>ジンザイ</t>
    </rPh>
    <rPh sb="2" eb="4">
      <t>カクホ</t>
    </rPh>
    <rPh sb="4" eb="5">
      <t>シャ</t>
    </rPh>
    <rPh sb="5" eb="6">
      <t>スウ</t>
    </rPh>
    <phoneticPr fontId="5"/>
  </si>
  <si>
    <t>確保された人材が担う地域活動</t>
    <rPh sb="0" eb="2">
      <t>カクホ</t>
    </rPh>
    <rPh sb="5" eb="7">
      <t>ジンザイ</t>
    </rPh>
    <rPh sb="8" eb="9">
      <t>ニナ</t>
    </rPh>
    <rPh sb="10" eb="12">
      <t>チイキ</t>
    </rPh>
    <rPh sb="12" eb="14">
      <t>カツドウ</t>
    </rPh>
    <phoneticPr fontId="5"/>
  </si>
  <si>
    <t>ネットワーク化・統合等により実現する農業生産活動等の継続のための取組</t>
    <rPh sb="8" eb="11">
      <t>トウゴウトウ</t>
    </rPh>
    <phoneticPr fontId="5"/>
  </si>
  <si>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5"/>
  </si>
  <si>
    <t>新たな人材の確保に関する取組又は集落機能を強化する取組</t>
    <phoneticPr fontId="5"/>
  </si>
  <si>
    <t>体制整備単価</t>
    <rPh sb="0" eb="2">
      <t>タイセイ</t>
    </rPh>
    <rPh sb="2" eb="4">
      <t>セイビ</t>
    </rPh>
    <rPh sb="4" eb="6">
      <t>タンカ</t>
    </rPh>
    <phoneticPr fontId="5"/>
  </si>
  <si>
    <t>基礎
単価</t>
    <rPh sb="0" eb="2">
      <t>キソ</t>
    </rPh>
    <rPh sb="3" eb="5">
      <t>タンカ</t>
    </rPh>
    <phoneticPr fontId="5"/>
  </si>
  <si>
    <t>共同取組活動充当割合（％）</t>
    <rPh sb="0" eb="2">
      <t>キョウドウ</t>
    </rPh>
    <rPh sb="2" eb="4">
      <t>トリクミ</t>
    </rPh>
    <rPh sb="4" eb="6">
      <t>カツドウ</t>
    </rPh>
    <rPh sb="6" eb="8">
      <t>ジュウトウ</t>
    </rPh>
    <rPh sb="8" eb="10">
      <t>ワリアイ</t>
    </rPh>
    <phoneticPr fontId="5"/>
  </si>
  <si>
    <t>うち繰越</t>
    <rPh sb="2" eb="4">
      <t>クリコシ</t>
    </rPh>
    <phoneticPr fontId="5"/>
  </si>
  <si>
    <t>１　耕作放棄の防止等の活動</t>
    <rPh sb="2" eb="4">
      <t>コウサク</t>
    </rPh>
    <rPh sb="4" eb="6">
      <t>ホウキ</t>
    </rPh>
    <rPh sb="7" eb="9">
      <t>ボウシ</t>
    </rPh>
    <rPh sb="9" eb="10">
      <t>トウ</t>
    </rPh>
    <rPh sb="11" eb="13">
      <t>カツドウ</t>
    </rPh>
    <phoneticPr fontId="5"/>
  </si>
  <si>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5"/>
  </si>
  <si>
    <t>２　水路、農道等の管理活動</t>
    <rPh sb="2" eb="4">
      <t>スイロ</t>
    </rPh>
    <rPh sb="5" eb="7">
      <t>ノウドウ</t>
    </rPh>
    <rPh sb="7" eb="8">
      <t>ナド</t>
    </rPh>
    <rPh sb="9" eb="11">
      <t>カンリ</t>
    </rPh>
    <rPh sb="11" eb="13">
      <t>カツドウ</t>
    </rPh>
    <phoneticPr fontId="5"/>
  </si>
  <si>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5"/>
  </si>
  <si>
    <t>①　周辺林地の下草刈</t>
    <rPh sb="2" eb="4">
      <t>シュウヘン</t>
    </rPh>
    <rPh sb="4" eb="6">
      <t>リンチ</t>
    </rPh>
    <rPh sb="7" eb="8">
      <t>シタ</t>
    </rPh>
    <rPh sb="8" eb="10">
      <t>クサカリ</t>
    </rPh>
    <phoneticPr fontId="5"/>
  </si>
  <si>
    <t>②　棚田オーナー制度、市民農園等の開設・運営</t>
    <phoneticPr fontId="5"/>
  </si>
  <si>
    <t>③ 　景観作物の作付け</t>
    <rPh sb="3" eb="5">
      <t>ケイカン</t>
    </rPh>
    <rPh sb="5" eb="7">
      <t>サクモツ</t>
    </rPh>
    <rPh sb="8" eb="10">
      <t>サクツ</t>
    </rPh>
    <phoneticPr fontId="5"/>
  </si>
  <si>
    <t>④土壌流亡に配慮した営農</t>
    <phoneticPr fontId="5"/>
  </si>
  <si>
    <t>⑤　体験民宿（グリーン・ツーリズム）</t>
    <rPh sb="2" eb="4">
      <t>タイケン</t>
    </rPh>
    <rPh sb="4" eb="5">
      <t>ミン</t>
    </rPh>
    <rPh sb="5" eb="6">
      <t>ヤド</t>
    </rPh>
    <phoneticPr fontId="5"/>
  </si>
  <si>
    <t>⑥　魚類・昆虫類の保護</t>
    <rPh sb="2" eb="4">
      <t>ギョルイ</t>
    </rPh>
    <rPh sb="5" eb="8">
      <t>コンチュウルイ</t>
    </rPh>
    <rPh sb="9" eb="11">
      <t>ホゴ</t>
    </rPh>
    <phoneticPr fontId="5"/>
  </si>
  <si>
    <t>⑦　鳥類の餌場の確保</t>
    <rPh sb="2" eb="4">
      <t>チョウルイ</t>
    </rPh>
    <rPh sb="5" eb="7">
      <t>エサバ</t>
    </rPh>
    <rPh sb="8" eb="10">
      <t>カクホ</t>
    </rPh>
    <phoneticPr fontId="5"/>
  </si>
  <si>
    <t>⑧　粗放的畜産</t>
    <rPh sb="2" eb="5">
      <t>ソホウテキ</t>
    </rPh>
    <rPh sb="5" eb="7">
      <t>チクサン</t>
    </rPh>
    <phoneticPr fontId="5"/>
  </si>
  <si>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5"/>
  </si>
  <si>
    <t>⑩　その他活動</t>
    <rPh sb="4" eb="5">
      <t>タ</t>
    </rPh>
    <rPh sb="5" eb="7">
      <t>カツドウ</t>
    </rPh>
    <phoneticPr fontId="5"/>
  </si>
  <si>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5"/>
  </si>
  <si>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5"/>
  </si>
  <si>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5"/>
  </si>
  <si>
    <t>④　その他</t>
    <rPh sb="4" eb="5">
      <t>タ</t>
    </rPh>
    <phoneticPr fontId="5"/>
  </si>
  <si>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5"/>
  </si>
  <si>
    <t>②　高付加価値型農業</t>
    <rPh sb="2" eb="5">
      <t>コウフカ</t>
    </rPh>
    <rPh sb="5" eb="7">
      <t>カチ</t>
    </rPh>
    <rPh sb="7" eb="8">
      <t>ガタ</t>
    </rPh>
    <rPh sb="8" eb="10">
      <t>ノウギョウ</t>
    </rPh>
    <phoneticPr fontId="5"/>
  </si>
  <si>
    <t>③　農業生産条件の強化</t>
    <rPh sb="2" eb="4">
      <t>ノウギョウ</t>
    </rPh>
    <rPh sb="4" eb="6">
      <t>セイサン</t>
    </rPh>
    <rPh sb="6" eb="8">
      <t>ジョウケン</t>
    </rPh>
    <rPh sb="9" eb="11">
      <t>キョウカ</t>
    </rPh>
    <phoneticPr fontId="5"/>
  </si>
  <si>
    <t>④　担い手への農地集積</t>
    <rPh sb="2" eb="3">
      <t>ニナ</t>
    </rPh>
    <rPh sb="4" eb="5">
      <t>テ</t>
    </rPh>
    <rPh sb="7" eb="9">
      <t>ノウチ</t>
    </rPh>
    <rPh sb="9" eb="11">
      <t>シュウセキ</t>
    </rPh>
    <phoneticPr fontId="5"/>
  </si>
  <si>
    <t>⑤　担い手への農作業の委託</t>
    <rPh sb="2" eb="3">
      <t>ニナ</t>
    </rPh>
    <rPh sb="4" eb="5">
      <t>テ</t>
    </rPh>
    <rPh sb="7" eb="10">
      <t>ノウサギョウ</t>
    </rPh>
    <rPh sb="11" eb="13">
      <t>イタク</t>
    </rPh>
    <phoneticPr fontId="5"/>
  </si>
  <si>
    <t>⑥　新規就農者等による農業生産</t>
    <rPh sb="2" eb="4">
      <t>シンキ</t>
    </rPh>
    <rPh sb="4" eb="7">
      <t>シュウノウシャ</t>
    </rPh>
    <rPh sb="7" eb="8">
      <t>トウ</t>
    </rPh>
    <rPh sb="11" eb="13">
      <t>ノウギョウ</t>
    </rPh>
    <rPh sb="13" eb="15">
      <t>セイサン</t>
    </rPh>
    <phoneticPr fontId="5"/>
  </si>
  <si>
    <t>⑦　地場産農産物等の加工・販売</t>
    <rPh sb="2" eb="5">
      <t>ジバサン</t>
    </rPh>
    <rPh sb="5" eb="8">
      <t>ノウサンブツ</t>
    </rPh>
    <rPh sb="8" eb="9">
      <t>トウ</t>
    </rPh>
    <rPh sb="10" eb="12">
      <t>カコウ</t>
    </rPh>
    <rPh sb="13" eb="15">
      <t>ハンバイ</t>
    </rPh>
    <phoneticPr fontId="5"/>
  </si>
  <si>
    <t>⑧　消費・出資の呼び込み</t>
    <rPh sb="2" eb="4">
      <t>ショウヒ</t>
    </rPh>
    <rPh sb="5" eb="7">
      <t>シュッシ</t>
    </rPh>
    <rPh sb="8" eb="9">
      <t>ヨ</t>
    </rPh>
    <rPh sb="10" eb="11">
      <t>コ</t>
    </rPh>
    <phoneticPr fontId="5"/>
  </si>
  <si>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5"/>
  </si>
  <si>
    <t>⑩　その他</t>
    <rPh sb="4" eb="5">
      <t>タ</t>
    </rPh>
    <phoneticPr fontId="5"/>
  </si>
  <si>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5"/>
  </si>
  <si>
    <t>①ネットワーク化</t>
    <rPh sb="7" eb="8">
      <t>カ</t>
    </rPh>
    <phoneticPr fontId="5"/>
  </si>
  <si>
    <t>②統合</t>
    <rPh sb="1" eb="3">
      <t>トウゴウ</t>
    </rPh>
    <phoneticPr fontId="5"/>
  </si>
  <si>
    <t>③多様な組織の参画</t>
    <rPh sb="1" eb="3">
      <t>タヨウ</t>
    </rPh>
    <rPh sb="4" eb="6">
      <t>ソシキ</t>
    </rPh>
    <rPh sb="7" eb="9">
      <t>サンカク</t>
    </rPh>
    <phoneticPr fontId="5"/>
  </si>
  <si>
    <t>ネットワークの名称（予定）</t>
    <rPh sb="7" eb="9">
      <t>メイショウ</t>
    </rPh>
    <rPh sb="10" eb="12">
      <t>ヨテイ</t>
    </rPh>
    <phoneticPr fontId="5"/>
  </si>
  <si>
    <t>ネットワーク化に参加する集落協定</t>
    <phoneticPr fontId="5"/>
  </si>
  <si>
    <t>ネットワーク化で解決しようとする課題</t>
    <rPh sb="6" eb="7">
      <t>カ</t>
    </rPh>
    <rPh sb="8" eb="10">
      <t>カイケツ</t>
    </rPh>
    <rPh sb="16" eb="18">
      <t>カダイ</t>
    </rPh>
    <phoneticPr fontId="5"/>
  </si>
  <si>
    <t>ネットワーク化により連携して実施する活動</t>
    <rPh sb="6" eb="7">
      <t>カ</t>
    </rPh>
    <rPh sb="10" eb="12">
      <t>レンケイ</t>
    </rPh>
    <rPh sb="14" eb="16">
      <t>ジッシ</t>
    </rPh>
    <rPh sb="18" eb="20">
      <t>カツドウ</t>
    </rPh>
    <phoneticPr fontId="5"/>
  </si>
  <si>
    <t>連携方法</t>
    <rPh sb="0" eb="4">
      <t>レンケイホウホウ</t>
    </rPh>
    <phoneticPr fontId="5"/>
  </si>
  <si>
    <t>工程</t>
    <rPh sb="0" eb="2">
      <t>コウテイ</t>
    </rPh>
    <phoneticPr fontId="5"/>
  </si>
  <si>
    <t>ネットワーク化後の統合予定</t>
    <rPh sb="6" eb="8">
      <t>カゴ</t>
    </rPh>
    <rPh sb="9" eb="13">
      <t>トウゴウヨテイ</t>
    </rPh>
    <phoneticPr fontId="5"/>
  </si>
  <si>
    <t>統合後の集落協定の名称（予定）</t>
    <rPh sb="0" eb="3">
      <t>トウゴウゴ</t>
    </rPh>
    <rPh sb="4" eb="8">
      <t>シュウラクキョウテイ</t>
    </rPh>
    <phoneticPr fontId="5"/>
  </si>
  <si>
    <t>統合に参加する集落協定</t>
    <rPh sb="0" eb="2">
      <t>トウゴウ</t>
    </rPh>
    <phoneticPr fontId="5"/>
  </si>
  <si>
    <t>統合で解決しようとする課題</t>
    <rPh sb="0" eb="2">
      <t>トウゴウ</t>
    </rPh>
    <rPh sb="3" eb="5">
      <t>カイケツ</t>
    </rPh>
    <rPh sb="11" eb="13">
      <t>カダイ</t>
    </rPh>
    <phoneticPr fontId="5"/>
  </si>
  <si>
    <t>統合により体制を強化したい活動</t>
    <rPh sb="0" eb="2">
      <t>トウゴウ</t>
    </rPh>
    <rPh sb="5" eb="7">
      <t>タイセイ</t>
    </rPh>
    <rPh sb="8" eb="10">
      <t>キョウカ</t>
    </rPh>
    <rPh sb="13" eb="15">
      <t>カツドウ</t>
    </rPh>
    <phoneticPr fontId="5"/>
  </si>
  <si>
    <t>農業者団体以外の組織</t>
    <rPh sb="0" eb="2">
      <t>ノウギョウ</t>
    </rPh>
    <rPh sb="2" eb="3">
      <t>シャ</t>
    </rPh>
    <rPh sb="3" eb="5">
      <t>ダンタイ</t>
    </rPh>
    <rPh sb="5" eb="7">
      <t>イガイ</t>
    </rPh>
    <rPh sb="8" eb="10">
      <t>ソシキ</t>
    </rPh>
    <phoneticPr fontId="5"/>
  </si>
  <si>
    <t>非農業者</t>
    <rPh sb="0" eb="4">
      <t>ヒノウギョウシャ</t>
    </rPh>
    <phoneticPr fontId="5"/>
  </si>
  <si>
    <t>多様な組織等の参画で解決しようとする課題</t>
    <rPh sb="0" eb="2">
      <t>タヨウ</t>
    </rPh>
    <rPh sb="3" eb="6">
      <t>ソシキトウ</t>
    </rPh>
    <rPh sb="7" eb="9">
      <t>サンカク</t>
    </rPh>
    <rPh sb="10" eb="12">
      <t>カイケツ</t>
    </rPh>
    <rPh sb="18" eb="20">
      <t>カダイ</t>
    </rPh>
    <phoneticPr fontId="5"/>
  </si>
  <si>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5"/>
  </si>
  <si>
    <t>緩傾斜</t>
    <rPh sb="0" eb="1">
      <t>カン</t>
    </rPh>
    <rPh sb="1" eb="3">
      <t>ケイシャ</t>
    </rPh>
    <phoneticPr fontId="5"/>
  </si>
  <si>
    <t>高齢化率・耕作放棄率</t>
    <rPh sb="0" eb="3">
      <t>コウレイカ</t>
    </rPh>
    <rPh sb="3" eb="4">
      <t>リツ</t>
    </rPh>
    <rPh sb="5" eb="7">
      <t>コウサク</t>
    </rPh>
    <rPh sb="7" eb="9">
      <t>ホウキ</t>
    </rPh>
    <rPh sb="9" eb="10">
      <t>リツ</t>
    </rPh>
    <phoneticPr fontId="5"/>
  </si>
  <si>
    <t>小区画不整形</t>
    <rPh sb="0" eb="3">
      <t>ショウクカク</t>
    </rPh>
    <rPh sb="3" eb="5">
      <t>フセイ</t>
    </rPh>
    <rPh sb="5" eb="6">
      <t>ケイ</t>
    </rPh>
    <phoneticPr fontId="5"/>
  </si>
  <si>
    <t>交付対象外</t>
    <rPh sb="0" eb="2">
      <t>コウフ</t>
    </rPh>
    <rPh sb="2" eb="5">
      <t>タイショウガイ</t>
    </rPh>
    <phoneticPr fontId="5"/>
  </si>
  <si>
    <t>交付対象外（田畑混在地）</t>
    <rPh sb="6" eb="8">
      <t>デンパタ</t>
    </rPh>
    <rPh sb="8" eb="10">
      <t>コンザイ</t>
    </rPh>
    <rPh sb="10" eb="11">
      <t>チ</t>
    </rPh>
    <phoneticPr fontId="5"/>
  </si>
  <si>
    <t>交付対象外（田畑混在地以外）</t>
    <rPh sb="6" eb="8">
      <t>デンパタ</t>
    </rPh>
    <rPh sb="8" eb="10">
      <t>コンザイ</t>
    </rPh>
    <rPh sb="10" eb="11">
      <t>チ</t>
    </rPh>
    <rPh sb="11" eb="13">
      <t>イガイ</t>
    </rPh>
    <phoneticPr fontId="5"/>
  </si>
  <si>
    <t>草地比率の高い草地</t>
    <rPh sb="0" eb="2">
      <t>クサチ</t>
    </rPh>
    <rPh sb="2" eb="4">
      <t>ヒリツ</t>
    </rPh>
    <rPh sb="5" eb="6">
      <t>タカ</t>
    </rPh>
    <rPh sb="7" eb="9">
      <t>クサチ</t>
    </rPh>
    <phoneticPr fontId="5"/>
  </si>
  <si>
    <t>特認基準</t>
    <rPh sb="0" eb="1">
      <t>トク</t>
    </rPh>
    <rPh sb="1" eb="2">
      <t>ニン</t>
    </rPh>
    <rPh sb="2" eb="4">
      <t>キジュン</t>
    </rPh>
    <phoneticPr fontId="5"/>
  </si>
  <si>
    <t>交付対象外（田草地混在地）</t>
    <rPh sb="6" eb="7">
      <t>デン</t>
    </rPh>
    <rPh sb="7" eb="8">
      <t>ソウ</t>
    </rPh>
    <rPh sb="8" eb="9">
      <t>チ</t>
    </rPh>
    <rPh sb="9" eb="11">
      <t>コンザイ</t>
    </rPh>
    <rPh sb="11" eb="12">
      <t>チ</t>
    </rPh>
    <phoneticPr fontId="5"/>
  </si>
  <si>
    <t>交付対象外（田草地混在地以外）</t>
    <rPh sb="6" eb="7">
      <t>デン</t>
    </rPh>
    <rPh sb="7" eb="8">
      <t>ソウ</t>
    </rPh>
    <rPh sb="8" eb="9">
      <t>チ</t>
    </rPh>
    <rPh sb="9" eb="11">
      <t>コンザイ</t>
    </rPh>
    <rPh sb="11" eb="12">
      <t>チ</t>
    </rPh>
    <rPh sb="12" eb="14">
      <t>イガイ</t>
    </rPh>
    <phoneticPr fontId="5"/>
  </si>
  <si>
    <t>交付対象外（田採草放牧地混在）</t>
    <rPh sb="6" eb="7">
      <t>デン</t>
    </rPh>
    <rPh sb="7" eb="9">
      <t>サイソウ</t>
    </rPh>
    <rPh sb="9" eb="11">
      <t>ホウボク</t>
    </rPh>
    <rPh sb="11" eb="12">
      <t>チ</t>
    </rPh>
    <rPh sb="12" eb="14">
      <t>コンザイ</t>
    </rPh>
    <phoneticPr fontId="5"/>
  </si>
  <si>
    <t>交付対象外（田採草放牧地混在以外）</t>
    <rPh sb="6" eb="7">
      <t>デン</t>
    </rPh>
    <rPh sb="7" eb="9">
      <t>サイソウ</t>
    </rPh>
    <rPh sb="9" eb="11">
      <t>ホウボク</t>
    </rPh>
    <rPh sb="11" eb="12">
      <t>チ</t>
    </rPh>
    <rPh sb="12" eb="14">
      <t>コンザイ</t>
    </rPh>
    <rPh sb="14" eb="16">
      <t>イガイ</t>
    </rPh>
    <phoneticPr fontId="5"/>
  </si>
  <si>
    <t>通常地域面積計</t>
    <rPh sb="0" eb="2">
      <t>ツウジョウ</t>
    </rPh>
    <rPh sb="2" eb="4">
      <t>チイキ</t>
    </rPh>
    <rPh sb="4" eb="6">
      <t>メンセキ</t>
    </rPh>
    <rPh sb="6" eb="7">
      <t>ケイ</t>
    </rPh>
    <phoneticPr fontId="5"/>
  </si>
  <si>
    <t>田面積計（通常地域）</t>
    <rPh sb="0" eb="1">
      <t>デン</t>
    </rPh>
    <rPh sb="1" eb="3">
      <t>メンセキ</t>
    </rPh>
    <rPh sb="3" eb="4">
      <t>ケイ</t>
    </rPh>
    <rPh sb="5" eb="7">
      <t>ツウジョウ</t>
    </rPh>
    <rPh sb="7" eb="9">
      <t>チイキ</t>
    </rPh>
    <phoneticPr fontId="5"/>
  </si>
  <si>
    <t>通常地域　田　交付基準別</t>
    <rPh sb="0" eb="2">
      <t>ツウジョウ</t>
    </rPh>
    <rPh sb="2" eb="4">
      <t>チイキ</t>
    </rPh>
    <rPh sb="5" eb="6">
      <t>デン</t>
    </rPh>
    <rPh sb="7" eb="9">
      <t>コウフ</t>
    </rPh>
    <rPh sb="9" eb="11">
      <t>キジュン</t>
    </rPh>
    <rPh sb="11" eb="12">
      <t>ベツ</t>
    </rPh>
    <phoneticPr fontId="5"/>
  </si>
  <si>
    <t>畑面積計（通常地域）</t>
    <rPh sb="0" eb="1">
      <t>ハタ</t>
    </rPh>
    <rPh sb="1" eb="3">
      <t>メンセキ</t>
    </rPh>
    <rPh sb="3" eb="4">
      <t>ケイ</t>
    </rPh>
    <rPh sb="5" eb="7">
      <t>ツウジョウ</t>
    </rPh>
    <rPh sb="7" eb="9">
      <t>チイキ</t>
    </rPh>
    <phoneticPr fontId="5"/>
  </si>
  <si>
    <t>通常地域　畑　交付基準別</t>
    <rPh sb="0" eb="2">
      <t>ツウジョウ</t>
    </rPh>
    <rPh sb="2" eb="4">
      <t>チイキ</t>
    </rPh>
    <rPh sb="5" eb="6">
      <t>ハタ</t>
    </rPh>
    <rPh sb="7" eb="9">
      <t>コウフ</t>
    </rPh>
    <rPh sb="9" eb="11">
      <t>キジュン</t>
    </rPh>
    <rPh sb="11" eb="12">
      <t>ベツ</t>
    </rPh>
    <phoneticPr fontId="5"/>
  </si>
  <si>
    <t>草地面積計（通常地域）</t>
    <rPh sb="0" eb="2">
      <t>クサチ</t>
    </rPh>
    <rPh sb="2" eb="4">
      <t>メンセキ</t>
    </rPh>
    <rPh sb="4" eb="5">
      <t>ケイ</t>
    </rPh>
    <phoneticPr fontId="5"/>
  </si>
  <si>
    <t>通常地域　草地　交付基準別</t>
    <rPh sb="0" eb="2">
      <t>ツウジョウ</t>
    </rPh>
    <rPh sb="2" eb="4">
      <t>チイキ</t>
    </rPh>
    <rPh sb="5" eb="7">
      <t>クサチ</t>
    </rPh>
    <rPh sb="8" eb="10">
      <t>コウフ</t>
    </rPh>
    <rPh sb="10" eb="12">
      <t>キジュン</t>
    </rPh>
    <rPh sb="12" eb="13">
      <t>ベツ</t>
    </rPh>
    <phoneticPr fontId="5"/>
  </si>
  <si>
    <t>採草放牧地面積計（通常地域）</t>
    <rPh sb="0" eb="2">
      <t>サイソウ</t>
    </rPh>
    <rPh sb="2" eb="4">
      <t>ホウボク</t>
    </rPh>
    <rPh sb="4" eb="5">
      <t>チ</t>
    </rPh>
    <rPh sb="5" eb="7">
      <t>メンセキ</t>
    </rPh>
    <rPh sb="7" eb="8">
      <t>ケイ</t>
    </rPh>
    <phoneticPr fontId="5"/>
  </si>
  <si>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5"/>
  </si>
  <si>
    <t>特認地域の基準区分</t>
    <rPh sb="0" eb="2">
      <t>トクニン</t>
    </rPh>
    <rPh sb="2" eb="4">
      <t>チイキ</t>
    </rPh>
    <rPh sb="5" eb="7">
      <t>キジュン</t>
    </rPh>
    <rPh sb="7" eb="9">
      <t>クブン</t>
    </rPh>
    <phoneticPr fontId="5"/>
  </si>
  <si>
    <t>特認地域面積計</t>
    <rPh sb="0" eb="1">
      <t>トク</t>
    </rPh>
    <rPh sb="1" eb="2">
      <t>ニン</t>
    </rPh>
    <rPh sb="2" eb="4">
      <t>チイキ</t>
    </rPh>
    <rPh sb="4" eb="6">
      <t>メンセキ</t>
    </rPh>
    <rPh sb="6" eb="7">
      <t>ケイ</t>
    </rPh>
    <phoneticPr fontId="5"/>
  </si>
  <si>
    <t>田面積計（特認地域）</t>
    <rPh sb="0" eb="1">
      <t>デン</t>
    </rPh>
    <rPh sb="1" eb="3">
      <t>メンセキ</t>
    </rPh>
    <rPh sb="3" eb="4">
      <t>ケイ</t>
    </rPh>
    <rPh sb="5" eb="6">
      <t>トク</t>
    </rPh>
    <rPh sb="6" eb="7">
      <t>ニン</t>
    </rPh>
    <rPh sb="7" eb="9">
      <t>チイキ</t>
    </rPh>
    <phoneticPr fontId="5"/>
  </si>
  <si>
    <t>特認地域　田　交付基準別</t>
    <rPh sb="0" eb="1">
      <t>トク</t>
    </rPh>
    <rPh sb="1" eb="2">
      <t>ニン</t>
    </rPh>
    <rPh sb="2" eb="4">
      <t>チイキ</t>
    </rPh>
    <rPh sb="5" eb="6">
      <t>デン</t>
    </rPh>
    <rPh sb="7" eb="9">
      <t>コウフ</t>
    </rPh>
    <rPh sb="9" eb="11">
      <t>キジュン</t>
    </rPh>
    <rPh sb="11" eb="12">
      <t>ベツ</t>
    </rPh>
    <phoneticPr fontId="5"/>
  </si>
  <si>
    <t>畑面積計（特認地域）</t>
    <rPh sb="0" eb="1">
      <t>ハタ</t>
    </rPh>
    <rPh sb="1" eb="3">
      <t>メンセキ</t>
    </rPh>
    <rPh sb="3" eb="4">
      <t>ケイ</t>
    </rPh>
    <rPh sb="5" eb="6">
      <t>トク</t>
    </rPh>
    <rPh sb="6" eb="7">
      <t>ニン</t>
    </rPh>
    <rPh sb="7" eb="9">
      <t>チイキ</t>
    </rPh>
    <phoneticPr fontId="5"/>
  </si>
  <si>
    <t>特認地域　畑　交付基準別</t>
    <rPh sb="0" eb="1">
      <t>トク</t>
    </rPh>
    <rPh sb="1" eb="2">
      <t>ニン</t>
    </rPh>
    <rPh sb="2" eb="4">
      <t>チイキ</t>
    </rPh>
    <rPh sb="5" eb="6">
      <t>ハタ</t>
    </rPh>
    <rPh sb="7" eb="9">
      <t>コウフ</t>
    </rPh>
    <rPh sb="9" eb="11">
      <t>キジュン</t>
    </rPh>
    <rPh sb="11" eb="12">
      <t>ベツ</t>
    </rPh>
    <phoneticPr fontId="5"/>
  </si>
  <si>
    <t>草地面積計（特認地域）</t>
    <rPh sb="0" eb="2">
      <t>クサチ</t>
    </rPh>
    <rPh sb="2" eb="4">
      <t>メンセキ</t>
    </rPh>
    <rPh sb="4" eb="5">
      <t>ケイ</t>
    </rPh>
    <rPh sb="6" eb="7">
      <t>トク</t>
    </rPh>
    <rPh sb="7" eb="8">
      <t>ニン</t>
    </rPh>
    <phoneticPr fontId="5"/>
  </si>
  <si>
    <t>特認地域　草地　交付基準別</t>
    <rPh sb="0" eb="1">
      <t>トク</t>
    </rPh>
    <rPh sb="1" eb="2">
      <t>ニン</t>
    </rPh>
    <rPh sb="2" eb="4">
      <t>チイキ</t>
    </rPh>
    <rPh sb="5" eb="7">
      <t>クサチ</t>
    </rPh>
    <rPh sb="8" eb="10">
      <t>コウフ</t>
    </rPh>
    <rPh sb="10" eb="12">
      <t>キジュン</t>
    </rPh>
    <rPh sb="12" eb="13">
      <t>ベツ</t>
    </rPh>
    <phoneticPr fontId="5"/>
  </si>
  <si>
    <t>採草放牧地面積計（特認地域）</t>
    <rPh sb="0" eb="2">
      <t>サイソウ</t>
    </rPh>
    <rPh sb="2" eb="4">
      <t>ホウボク</t>
    </rPh>
    <rPh sb="4" eb="5">
      <t>チ</t>
    </rPh>
    <rPh sb="5" eb="7">
      <t>メンセキ</t>
    </rPh>
    <rPh sb="7" eb="8">
      <t>ケイ</t>
    </rPh>
    <rPh sb="9" eb="10">
      <t>トク</t>
    </rPh>
    <rPh sb="10" eb="11">
      <t>ニン</t>
    </rPh>
    <phoneticPr fontId="5"/>
  </si>
  <si>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5"/>
  </si>
  <si>
    <t>耕作又は維持管理が行われなかった</t>
    <rPh sb="0" eb="2">
      <t>コウサク</t>
    </rPh>
    <rPh sb="2" eb="3">
      <t>マタ</t>
    </rPh>
    <rPh sb="4" eb="6">
      <t>イジ</t>
    </rPh>
    <rPh sb="6" eb="8">
      <t>カンリ</t>
    </rPh>
    <rPh sb="9" eb="10">
      <t>オコナ</t>
    </rPh>
    <phoneticPr fontId="5"/>
  </si>
  <si>
    <t>荒廃農地等の復旧が行われなかった</t>
    <rPh sb="0" eb="2">
      <t>コウハイ</t>
    </rPh>
    <rPh sb="2" eb="4">
      <t>ノウチ</t>
    </rPh>
    <rPh sb="4" eb="5">
      <t>トウ</t>
    </rPh>
    <rPh sb="6" eb="8">
      <t>フッキュウ</t>
    </rPh>
    <rPh sb="9" eb="10">
      <t>オコナ</t>
    </rPh>
    <phoneticPr fontId="5"/>
  </si>
  <si>
    <t>農業者の死亡、病気、高齢等</t>
    <rPh sb="0" eb="3">
      <t>ノウギョウシャ</t>
    </rPh>
    <rPh sb="4" eb="6">
      <t>シボウ</t>
    </rPh>
    <rPh sb="7" eb="9">
      <t>ビョウキ</t>
    </rPh>
    <rPh sb="10" eb="12">
      <t>コウレイ</t>
    </rPh>
    <rPh sb="12" eb="13">
      <t>トウ</t>
    </rPh>
    <phoneticPr fontId="5"/>
  </si>
  <si>
    <t>自然災害</t>
    <rPh sb="0" eb="2">
      <t>シゼン</t>
    </rPh>
    <rPh sb="2" eb="4">
      <t>サイガイ</t>
    </rPh>
    <phoneticPr fontId="5"/>
  </si>
  <si>
    <t>土地収用法に基づく収容、使用</t>
    <rPh sb="0" eb="2">
      <t>トチ</t>
    </rPh>
    <rPh sb="2" eb="5">
      <t>シュウヨウホウ</t>
    </rPh>
    <rPh sb="6" eb="7">
      <t>モト</t>
    </rPh>
    <rPh sb="9" eb="11">
      <t>シュウヨウ</t>
    </rPh>
    <rPh sb="12" eb="14">
      <t>シヨウ</t>
    </rPh>
    <phoneticPr fontId="5"/>
  </si>
  <si>
    <t>農業用施設用地等への転用</t>
    <rPh sb="0" eb="3">
      <t>ノウギョウヨウ</t>
    </rPh>
    <rPh sb="3" eb="5">
      <t>シセツ</t>
    </rPh>
    <rPh sb="5" eb="7">
      <t>ヨウチ</t>
    </rPh>
    <rPh sb="7" eb="8">
      <t>トウ</t>
    </rPh>
    <rPh sb="10" eb="12">
      <t>テンヨウ</t>
    </rPh>
    <phoneticPr fontId="5"/>
  </si>
  <si>
    <t>うち復旧済面積</t>
    <rPh sb="2" eb="4">
      <t>フッキュウ</t>
    </rPh>
    <rPh sb="4" eb="5">
      <t>ズ</t>
    </rPh>
    <rPh sb="5" eb="7">
      <t>メンセキ</t>
    </rPh>
    <phoneticPr fontId="5"/>
  </si>
  <si>
    <t>復旧面積（計画）</t>
    <rPh sb="0" eb="2">
      <t>フッキュウ</t>
    </rPh>
    <rPh sb="2" eb="4">
      <t>メンセキ</t>
    </rPh>
    <rPh sb="5" eb="7">
      <t>ケイカク</t>
    </rPh>
    <phoneticPr fontId="5"/>
  </si>
  <si>
    <t>地目別面積</t>
    <rPh sb="0" eb="2">
      <t>チモク</t>
    </rPh>
    <rPh sb="2" eb="3">
      <t>ベツ</t>
    </rPh>
    <rPh sb="3" eb="5">
      <t>メンセキ</t>
    </rPh>
    <phoneticPr fontId="5"/>
  </si>
  <si>
    <t>法面の維持・補修</t>
    <rPh sb="0" eb="2">
      <t>ノリメン</t>
    </rPh>
    <rPh sb="3" eb="5">
      <t>イジ</t>
    </rPh>
    <rPh sb="6" eb="8">
      <t>ホシュウ</t>
    </rPh>
    <phoneticPr fontId="5"/>
  </si>
  <si>
    <t>耕作道、ほ場進入路等の維持</t>
    <rPh sb="0" eb="3">
      <t>コウサクドウ</t>
    </rPh>
    <rPh sb="5" eb="6">
      <t>ジョウ</t>
    </rPh>
    <rPh sb="6" eb="9">
      <t>シンニュウロ</t>
    </rPh>
    <rPh sb="9" eb="10">
      <t>トウ</t>
    </rPh>
    <rPh sb="11" eb="13">
      <t>イジ</t>
    </rPh>
    <phoneticPr fontId="5"/>
  </si>
  <si>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5"/>
  </si>
  <si>
    <t>土壌流入、土壌流出の防止</t>
    <rPh sb="0" eb="2">
      <t>ドジョウ</t>
    </rPh>
    <rPh sb="2" eb="4">
      <t>リュウニュウ</t>
    </rPh>
    <rPh sb="5" eb="7">
      <t>ドジョウ</t>
    </rPh>
    <rPh sb="7" eb="9">
      <t>リュウシュツ</t>
    </rPh>
    <rPh sb="10" eb="12">
      <t>ボウシ</t>
    </rPh>
    <phoneticPr fontId="5"/>
  </si>
  <si>
    <t>農薬散布等の施設の整備</t>
    <rPh sb="0" eb="2">
      <t>ノウヤク</t>
    </rPh>
    <rPh sb="2" eb="4">
      <t>サンプ</t>
    </rPh>
    <rPh sb="4" eb="5">
      <t>トウ</t>
    </rPh>
    <rPh sb="6" eb="8">
      <t>シセツ</t>
    </rPh>
    <rPh sb="9" eb="11">
      <t>セイビ</t>
    </rPh>
    <phoneticPr fontId="5"/>
  </si>
  <si>
    <t>共同防除体制の構築</t>
    <rPh sb="0" eb="2">
      <t>キョウドウ</t>
    </rPh>
    <rPh sb="2" eb="4">
      <t>ボウジョ</t>
    </rPh>
    <rPh sb="4" eb="6">
      <t>タイセイ</t>
    </rPh>
    <rPh sb="7" eb="9">
      <t>コウチク</t>
    </rPh>
    <phoneticPr fontId="5"/>
  </si>
  <si>
    <t>鳥獣害防止施設の維持</t>
    <rPh sb="0" eb="2">
      <t>チョウジュウ</t>
    </rPh>
    <rPh sb="2" eb="3">
      <t>ガイ</t>
    </rPh>
    <rPh sb="3" eb="5">
      <t>ボウシ</t>
    </rPh>
    <rPh sb="5" eb="7">
      <t>シセツ</t>
    </rPh>
    <rPh sb="8" eb="10">
      <t>イジ</t>
    </rPh>
    <phoneticPr fontId="5"/>
  </si>
  <si>
    <t>鳥獣害防止施設の設置</t>
    <rPh sb="0" eb="2">
      <t>チョウジュウ</t>
    </rPh>
    <rPh sb="2" eb="3">
      <t>ガイ</t>
    </rPh>
    <rPh sb="3" eb="5">
      <t>ボウシ</t>
    </rPh>
    <rPh sb="5" eb="7">
      <t>シセツ</t>
    </rPh>
    <rPh sb="8" eb="10">
      <t>セッチ</t>
    </rPh>
    <phoneticPr fontId="5"/>
  </si>
  <si>
    <t>共通パッケージの作成</t>
    <rPh sb="0" eb="2">
      <t>キョウツウ</t>
    </rPh>
    <rPh sb="8" eb="10">
      <t>サクセイ</t>
    </rPh>
    <phoneticPr fontId="5"/>
  </si>
  <si>
    <t>パンフレットの作成</t>
    <rPh sb="7" eb="9">
      <t>サクセイ</t>
    </rPh>
    <phoneticPr fontId="5"/>
  </si>
  <si>
    <t>農産物の加工</t>
    <rPh sb="0" eb="3">
      <t>ノウサンブツ</t>
    </rPh>
    <rPh sb="4" eb="6">
      <t>カコウ</t>
    </rPh>
    <phoneticPr fontId="5"/>
  </si>
  <si>
    <t>直売所等での販売</t>
    <rPh sb="0" eb="3">
      <t>チョクバイジョ</t>
    </rPh>
    <rPh sb="3" eb="4">
      <t>トウ</t>
    </rPh>
    <rPh sb="6" eb="8">
      <t>ハンバイ</t>
    </rPh>
    <phoneticPr fontId="5"/>
  </si>
  <si>
    <t>ブランド化</t>
    <rPh sb="4" eb="5">
      <t>カ</t>
    </rPh>
    <phoneticPr fontId="5"/>
  </si>
  <si>
    <t>景観作物の植栽</t>
    <rPh sb="0" eb="2">
      <t>ケイカン</t>
    </rPh>
    <rPh sb="2" eb="4">
      <t>サクモツ</t>
    </rPh>
    <rPh sb="5" eb="7">
      <t>ショクサイ</t>
    </rPh>
    <phoneticPr fontId="5"/>
  </si>
  <si>
    <t>環境に配慮した農業</t>
    <rPh sb="0" eb="2">
      <t>カンキョウ</t>
    </rPh>
    <rPh sb="3" eb="5">
      <t>ハイリョ</t>
    </rPh>
    <rPh sb="7" eb="9">
      <t>ノウギョウ</t>
    </rPh>
    <phoneticPr fontId="5"/>
  </si>
  <si>
    <t>都市住民との交流</t>
    <rPh sb="0" eb="2">
      <t>トシ</t>
    </rPh>
    <rPh sb="2" eb="4">
      <t>ジュウミン</t>
    </rPh>
    <rPh sb="6" eb="8">
      <t>コウリュウ</t>
    </rPh>
    <phoneticPr fontId="5"/>
  </si>
  <si>
    <t>施設の設置・運営</t>
    <rPh sb="0" eb="2">
      <t>シセツ</t>
    </rPh>
    <rPh sb="3" eb="5">
      <t>セッチ</t>
    </rPh>
    <rPh sb="6" eb="8">
      <t>ウンエイ</t>
    </rPh>
    <phoneticPr fontId="5"/>
  </si>
  <si>
    <t>棚田オーナー制度</t>
    <rPh sb="0" eb="2">
      <t>タナダ</t>
    </rPh>
    <rPh sb="6" eb="8">
      <t>セイド</t>
    </rPh>
    <phoneticPr fontId="5"/>
  </si>
  <si>
    <t>集落内からの人材確保者数</t>
    <rPh sb="0" eb="2">
      <t>シュウラク</t>
    </rPh>
    <rPh sb="2" eb="3">
      <t>ナイ</t>
    </rPh>
    <rPh sb="6" eb="8">
      <t>ジンザイ</t>
    </rPh>
    <rPh sb="8" eb="10">
      <t>カクホ</t>
    </rPh>
    <rPh sb="10" eb="11">
      <t>シャ</t>
    </rPh>
    <rPh sb="11" eb="12">
      <t>スウ</t>
    </rPh>
    <phoneticPr fontId="5"/>
  </si>
  <si>
    <t>集落外からの人材確保者数</t>
    <rPh sb="0" eb="2">
      <t>シュウラク</t>
    </rPh>
    <rPh sb="2" eb="3">
      <t>ガイ</t>
    </rPh>
    <rPh sb="6" eb="8">
      <t>ジンザイ</t>
    </rPh>
    <rPh sb="8" eb="10">
      <t>カクホ</t>
    </rPh>
    <rPh sb="10" eb="11">
      <t>シャ</t>
    </rPh>
    <rPh sb="11" eb="12">
      <t>スウ</t>
    </rPh>
    <phoneticPr fontId="5"/>
  </si>
  <si>
    <t>集落協定組織の活動</t>
    <rPh sb="0" eb="2">
      <t>シュウラク</t>
    </rPh>
    <rPh sb="2" eb="4">
      <t>キョウテイ</t>
    </rPh>
    <rPh sb="4" eb="6">
      <t>ソシキ</t>
    </rPh>
    <rPh sb="7" eb="9">
      <t>カツドウ</t>
    </rPh>
    <phoneticPr fontId="5"/>
  </si>
  <si>
    <t>農業生産組織の活動</t>
    <rPh sb="0" eb="2">
      <t>ノウギョウ</t>
    </rPh>
    <rPh sb="2" eb="4">
      <t>セイサン</t>
    </rPh>
    <rPh sb="4" eb="6">
      <t>ソシキ</t>
    </rPh>
    <rPh sb="7" eb="9">
      <t>カツドウ</t>
    </rPh>
    <phoneticPr fontId="5"/>
  </si>
  <si>
    <t>加工・販売組織の活動</t>
    <rPh sb="0" eb="2">
      <t>カコウ</t>
    </rPh>
    <rPh sb="3" eb="5">
      <t>ハンバイ</t>
    </rPh>
    <rPh sb="5" eb="7">
      <t>ソシキ</t>
    </rPh>
    <rPh sb="8" eb="10">
      <t>カツドウ</t>
    </rPh>
    <phoneticPr fontId="5"/>
  </si>
  <si>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5"/>
  </si>
  <si>
    <t>多面的機能支払交付金と同一施設</t>
    <rPh sb="0" eb="3">
      <t>タメンテキ</t>
    </rPh>
    <rPh sb="3" eb="5">
      <t>キノウ</t>
    </rPh>
    <rPh sb="5" eb="7">
      <t>シハライ</t>
    </rPh>
    <rPh sb="7" eb="10">
      <t>コウフキン</t>
    </rPh>
    <rPh sb="11" eb="13">
      <t>ドウイツ</t>
    </rPh>
    <rPh sb="13" eb="15">
      <t>シセツ</t>
    </rPh>
    <phoneticPr fontId="5"/>
  </si>
  <si>
    <t>①　賃借権設定・農作業の委託</t>
    <rPh sb="2" eb="4">
      <t>チンシャク</t>
    </rPh>
    <rPh sb="4" eb="5">
      <t>ケン</t>
    </rPh>
    <rPh sb="5" eb="7">
      <t>セッテイ</t>
    </rPh>
    <rPh sb="8" eb="11">
      <t>ノウサギョウ</t>
    </rPh>
    <rPh sb="12" eb="14">
      <t>イタク</t>
    </rPh>
    <phoneticPr fontId="5"/>
  </si>
  <si>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5"/>
  </si>
  <si>
    <t>③　既荒廃農用地の保全管理　</t>
    <rPh sb="2" eb="3">
      <t>キ</t>
    </rPh>
    <rPh sb="3" eb="5">
      <t>コウハイ</t>
    </rPh>
    <rPh sb="5" eb="8">
      <t>ノウヨウチ</t>
    </rPh>
    <rPh sb="9" eb="11">
      <t>ホゼン</t>
    </rPh>
    <rPh sb="11" eb="13">
      <t>カンリ</t>
    </rPh>
    <phoneticPr fontId="5"/>
  </si>
  <si>
    <t>④　農地の法面管理</t>
    <rPh sb="2" eb="4">
      <t>ノウチ</t>
    </rPh>
    <rPh sb="5" eb="6">
      <t>ノリ</t>
    </rPh>
    <rPh sb="6" eb="7">
      <t>メン</t>
    </rPh>
    <rPh sb="7" eb="9">
      <t>カンリ</t>
    </rPh>
    <phoneticPr fontId="5"/>
  </si>
  <si>
    <t>⑤　柵、ネットの設置等鳥獣被害防止</t>
    <rPh sb="2" eb="3">
      <t>サク</t>
    </rPh>
    <rPh sb="8" eb="10">
      <t>セッチ</t>
    </rPh>
    <rPh sb="10" eb="11">
      <t>トウ</t>
    </rPh>
    <rPh sb="11" eb="13">
      <t>チョウジュウ</t>
    </rPh>
    <rPh sb="13" eb="15">
      <t>ヒガイ</t>
    </rPh>
    <rPh sb="15" eb="17">
      <t>ボウシ</t>
    </rPh>
    <phoneticPr fontId="5"/>
  </si>
  <si>
    <t>⑥　簡易な基盤整備</t>
    <rPh sb="2" eb="4">
      <t>カンイ</t>
    </rPh>
    <rPh sb="5" eb="7">
      <t>キバン</t>
    </rPh>
    <rPh sb="7" eb="9">
      <t>セイビ</t>
    </rPh>
    <phoneticPr fontId="5"/>
  </si>
  <si>
    <t>⑦　担い手の確保</t>
    <rPh sb="2" eb="3">
      <t>ニナ</t>
    </rPh>
    <rPh sb="4" eb="5">
      <t>テ</t>
    </rPh>
    <rPh sb="6" eb="8">
      <t>カクホ</t>
    </rPh>
    <phoneticPr fontId="5"/>
  </si>
  <si>
    <t>⑧　地場農産物の加工・販売</t>
    <rPh sb="2" eb="4">
      <t>ジバ</t>
    </rPh>
    <rPh sb="4" eb="7">
      <t>ノウサンブツ</t>
    </rPh>
    <rPh sb="8" eb="10">
      <t>カコウ</t>
    </rPh>
    <rPh sb="11" eb="13">
      <t>ハンバイ</t>
    </rPh>
    <phoneticPr fontId="5"/>
  </si>
  <si>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5"/>
  </si>
  <si>
    <t>①　水路の管理</t>
    <rPh sb="2" eb="4">
      <t>スイロ</t>
    </rPh>
    <rPh sb="5" eb="7">
      <t>カンリ</t>
    </rPh>
    <phoneticPr fontId="5"/>
  </si>
  <si>
    <t>②　農道の管理</t>
    <rPh sb="2" eb="4">
      <t>ノウドウ</t>
    </rPh>
    <rPh sb="5" eb="7">
      <t>カンリ</t>
    </rPh>
    <phoneticPr fontId="5"/>
  </si>
  <si>
    <t>③　その他の施設の管理</t>
    <rPh sb="4" eb="5">
      <t>タ</t>
    </rPh>
    <rPh sb="6" eb="8">
      <t>シセツ</t>
    </rPh>
    <rPh sb="9" eb="11">
      <t>カンリ</t>
    </rPh>
    <phoneticPr fontId="5"/>
  </si>
  <si>
    <t>その他の内容</t>
    <rPh sb="2" eb="3">
      <t>タ</t>
    </rPh>
    <rPh sb="4" eb="6">
      <t>ナイヨウ</t>
    </rPh>
    <phoneticPr fontId="5"/>
  </si>
  <si>
    <t>ネットワーク化する協定数（自協定含む）</t>
    <rPh sb="6" eb="7">
      <t>カ</t>
    </rPh>
    <rPh sb="9" eb="12">
      <t>キョウテイスウ</t>
    </rPh>
    <rPh sb="13" eb="16">
      <t>ジキョウテイ</t>
    </rPh>
    <rPh sb="16" eb="17">
      <t>フク</t>
    </rPh>
    <phoneticPr fontId="5"/>
  </si>
  <si>
    <t>協定面積計（自協定含む）</t>
    <rPh sb="0" eb="4">
      <t>キョウテイメンセキ</t>
    </rPh>
    <rPh sb="4" eb="5">
      <t>ケイ</t>
    </rPh>
    <rPh sb="6" eb="10">
      <t>ジキョウテイフク</t>
    </rPh>
    <phoneticPr fontId="5"/>
  </si>
  <si>
    <t>①リーダーの人材不足</t>
    <phoneticPr fontId="5"/>
  </si>
  <si>
    <t>②事務担当者の人材不足</t>
    <phoneticPr fontId="5"/>
  </si>
  <si>
    <t>③共同取組活動参加者の不足</t>
    <phoneticPr fontId="5"/>
  </si>
  <si>
    <t>④農業の担い手の人材不足</t>
    <phoneticPr fontId="5"/>
  </si>
  <si>
    <t>⑤農作業機械や施設の不足</t>
    <phoneticPr fontId="5"/>
  </si>
  <si>
    <t>⑥知見や技術の不足</t>
    <phoneticPr fontId="5"/>
  </si>
  <si>
    <t>⑦その他</t>
    <phoneticPr fontId="5"/>
  </si>
  <si>
    <t>①事務の一元化（共同事務局の設置や
外部委託）</t>
    <phoneticPr fontId="5"/>
  </si>
  <si>
    <t>②農地保全（草刈り、荒廃防止活動
等）</t>
    <phoneticPr fontId="5"/>
  </si>
  <si>
    <t>③水路・農道等の維持管理</t>
    <phoneticPr fontId="5"/>
  </si>
  <si>
    <t>④機械・施設の共同利用</t>
    <phoneticPr fontId="5"/>
  </si>
  <si>
    <t>⑤農作業の共同化</t>
    <phoneticPr fontId="5"/>
  </si>
  <si>
    <t>⑥農業の担い手育成</t>
    <phoneticPr fontId="5"/>
  </si>
  <si>
    <t>⑦地場農産物の加工・販売</t>
    <phoneticPr fontId="5"/>
  </si>
  <si>
    <t>⑧鳥獣害対策</t>
    <phoneticPr fontId="5"/>
  </si>
  <si>
    <t>⑨多面的機能を増進する活動</t>
    <phoneticPr fontId="5"/>
  </si>
  <si>
    <t>⑩その他</t>
    <phoneticPr fontId="5"/>
  </si>
  <si>
    <t>①協議会型</t>
    <rPh sb="1" eb="5">
      <t>キョウギカイガタ</t>
    </rPh>
    <phoneticPr fontId="5"/>
  </si>
  <si>
    <t>②活動連携型</t>
    <rPh sb="1" eb="6">
      <t>カツドウレンケイガタ</t>
    </rPh>
    <phoneticPr fontId="5"/>
  </si>
  <si>
    <t>③共同委託型</t>
    <rPh sb="1" eb="6">
      <t>キョウドウイタクガタ</t>
    </rPh>
    <phoneticPr fontId="5"/>
  </si>
  <si>
    <t>ネットワーク化により連携して実施する活動の開始時期</t>
    <rPh sb="6" eb="7">
      <t>カ</t>
    </rPh>
    <rPh sb="10" eb="12">
      <t>レンケイ</t>
    </rPh>
    <rPh sb="14" eb="16">
      <t>ジッシ</t>
    </rPh>
    <rPh sb="18" eb="20">
      <t>カツドウ</t>
    </rPh>
    <rPh sb="21" eb="23">
      <t>カイシ</t>
    </rPh>
    <rPh sb="23" eb="25">
      <t>ジキ</t>
    </rPh>
    <phoneticPr fontId="5"/>
  </si>
  <si>
    <t>①第６期対策期間中（令和７年度～令和11 年度）での統合を検討する</t>
    <phoneticPr fontId="5"/>
  </si>
  <si>
    <t>②第６期対策終了後の令和12 年度以降での統合を検討する</t>
    <phoneticPr fontId="5"/>
  </si>
  <si>
    <t>③時期は未定だが将来的に統合を検討する</t>
    <phoneticPr fontId="5"/>
  </si>
  <si>
    <t>④未定</t>
    <phoneticPr fontId="5"/>
  </si>
  <si>
    <t>⑤統合は必要ないと考えている</t>
    <phoneticPr fontId="5"/>
  </si>
  <si>
    <t>⑥その他</t>
    <phoneticPr fontId="5"/>
  </si>
  <si>
    <t>統合する協定数（自協定含む）</t>
    <rPh sb="0" eb="2">
      <t>トウゴウ</t>
    </rPh>
    <phoneticPr fontId="5"/>
  </si>
  <si>
    <t>①リーダー等の人材確保</t>
    <phoneticPr fontId="5"/>
  </si>
  <si>
    <t>②事務局機能の強化</t>
    <phoneticPr fontId="5"/>
  </si>
  <si>
    <t>③農地保全（草刈り、荒廃防止活動
等）</t>
    <phoneticPr fontId="5"/>
  </si>
  <si>
    <t>④水路・農道等の維持管理</t>
    <phoneticPr fontId="5"/>
  </si>
  <si>
    <t>⑤機械・施設の共同利用</t>
    <phoneticPr fontId="5"/>
  </si>
  <si>
    <t>⑥農作業の共同化</t>
    <phoneticPr fontId="5"/>
  </si>
  <si>
    <t>⑦農業の担い手育成</t>
    <phoneticPr fontId="5"/>
  </si>
  <si>
    <t>⑧地場農産物の加工・販売</t>
    <phoneticPr fontId="5"/>
  </si>
  <si>
    <t>⑨鳥獣害対策</t>
    <phoneticPr fontId="5"/>
  </si>
  <si>
    <t>⑩多面的機能を増進する活動</t>
    <phoneticPr fontId="5"/>
  </si>
  <si>
    <t>⑪その他</t>
    <rPh sb="3" eb="4">
      <t>タ</t>
    </rPh>
    <phoneticPr fontId="5"/>
  </si>
  <si>
    <t>統合の時期</t>
    <rPh sb="0" eb="2">
      <t>トウゴウ</t>
    </rPh>
    <phoneticPr fontId="5"/>
  </si>
  <si>
    <t>参画組織数計</t>
    <rPh sb="0" eb="2">
      <t>サンカク</t>
    </rPh>
    <rPh sb="2" eb="5">
      <t>ソシキスウ</t>
    </rPh>
    <rPh sb="5" eb="6">
      <t>ケイ</t>
    </rPh>
    <phoneticPr fontId="5"/>
  </si>
  <si>
    <t>集落協定の構成員の組織</t>
    <phoneticPr fontId="5"/>
  </si>
  <si>
    <t>別途協定等を締結</t>
    <phoneticPr fontId="5"/>
  </si>
  <si>
    <t>非農業者数</t>
    <rPh sb="0" eb="4">
      <t>ヒノウギョウシャ</t>
    </rPh>
    <rPh sb="4" eb="5">
      <t>カズ</t>
    </rPh>
    <phoneticPr fontId="5"/>
  </si>
  <si>
    <t>①事務担当者の人材不足</t>
    <rPh sb="1" eb="6">
      <t>ジムタントウシャ</t>
    </rPh>
    <rPh sb="7" eb="11">
      <t>ジンザイブソク</t>
    </rPh>
    <phoneticPr fontId="5"/>
  </si>
  <si>
    <t>②共同取組活動参加者の不足</t>
    <phoneticPr fontId="5"/>
  </si>
  <si>
    <t>③農業作業の人材不足</t>
    <phoneticPr fontId="5"/>
  </si>
  <si>
    <t>④知見や技術の不足</t>
    <phoneticPr fontId="5"/>
  </si>
  <si>
    <t>⑥その他</t>
    <rPh sb="3" eb="4">
      <t>タ</t>
    </rPh>
    <phoneticPr fontId="5"/>
  </si>
  <si>
    <t>①事務の適切な実施</t>
    <phoneticPr fontId="5"/>
  </si>
  <si>
    <t>④農作業</t>
    <phoneticPr fontId="5"/>
  </si>
  <si>
    <t>⑤地場農産物の加工・販売</t>
    <phoneticPr fontId="5"/>
  </si>
  <si>
    <t>⑥鳥獣害対策</t>
    <phoneticPr fontId="5"/>
  </si>
  <si>
    <t>⑦多面的機能を増進する活動</t>
    <phoneticPr fontId="5"/>
  </si>
  <si>
    <t>⑧その他</t>
    <rPh sb="3" eb="4">
      <t>タ</t>
    </rPh>
    <phoneticPr fontId="5"/>
  </si>
  <si>
    <t>交付対象外(田畑混在地)</t>
    <rPh sb="6" eb="8">
      <t>デンパタ</t>
    </rPh>
    <rPh sb="8" eb="10">
      <t>コンザイ</t>
    </rPh>
    <rPh sb="10" eb="11">
      <t>チ</t>
    </rPh>
    <phoneticPr fontId="5"/>
  </si>
  <si>
    <t>交付対象外(田畑混在地以外)</t>
    <rPh sb="6" eb="8">
      <t>デンパタ</t>
    </rPh>
    <rPh sb="8" eb="10">
      <t>コンザイ</t>
    </rPh>
    <rPh sb="10" eb="11">
      <t>チ</t>
    </rPh>
    <rPh sb="11" eb="13">
      <t>イガイ</t>
    </rPh>
    <phoneticPr fontId="5"/>
  </si>
  <si>
    <t>交付対象外(田草地混在地)</t>
    <rPh sb="6" eb="7">
      <t>デン</t>
    </rPh>
    <rPh sb="7" eb="8">
      <t>ソウ</t>
    </rPh>
    <rPh sb="8" eb="9">
      <t>チ</t>
    </rPh>
    <rPh sb="9" eb="11">
      <t>コンザイ</t>
    </rPh>
    <rPh sb="11" eb="12">
      <t>チ</t>
    </rPh>
    <phoneticPr fontId="5"/>
  </si>
  <si>
    <t>交付対象外(田草地混在地以外)</t>
    <rPh sb="6" eb="7">
      <t>デン</t>
    </rPh>
    <rPh sb="7" eb="8">
      <t>ソウ</t>
    </rPh>
    <rPh sb="8" eb="9">
      <t>チ</t>
    </rPh>
    <rPh sb="9" eb="11">
      <t>コンザイ</t>
    </rPh>
    <rPh sb="11" eb="12">
      <t>チ</t>
    </rPh>
    <rPh sb="12" eb="14">
      <t>イガイ</t>
    </rPh>
    <phoneticPr fontId="5"/>
  </si>
  <si>
    <t>交付対象外(田畑混在地以外</t>
    <rPh sb="6" eb="8">
      <t>デンパタ</t>
    </rPh>
    <rPh sb="8" eb="10">
      <t>コンザイ</t>
    </rPh>
    <rPh sb="10" eb="11">
      <t>チ</t>
    </rPh>
    <rPh sb="11" eb="13">
      <t>イガイ</t>
    </rPh>
    <phoneticPr fontId="5"/>
  </si>
  <si>
    <t>交付対象外（田採草放牧地混在地）</t>
    <rPh sb="6" eb="7">
      <t>デン</t>
    </rPh>
    <rPh sb="7" eb="9">
      <t>サイソウ</t>
    </rPh>
    <rPh sb="9" eb="11">
      <t>ホウボク</t>
    </rPh>
    <rPh sb="11" eb="12">
      <t>チ</t>
    </rPh>
    <rPh sb="12" eb="14">
      <t>コンザイ</t>
    </rPh>
    <rPh sb="14" eb="15">
      <t>チ</t>
    </rPh>
    <phoneticPr fontId="5"/>
  </si>
  <si>
    <t>交付対象外（田採草放牧地混在地以外）</t>
    <rPh sb="6" eb="7">
      <t>デン</t>
    </rPh>
    <rPh sb="7" eb="9">
      <t>サイソウ</t>
    </rPh>
    <rPh sb="9" eb="11">
      <t>ホウボク</t>
    </rPh>
    <rPh sb="11" eb="12">
      <t>チ</t>
    </rPh>
    <rPh sb="12" eb="14">
      <t>コンザイ</t>
    </rPh>
    <rPh sb="14" eb="15">
      <t>チ</t>
    </rPh>
    <rPh sb="15" eb="17">
      <t>イガイ</t>
    </rPh>
    <phoneticPr fontId="5"/>
  </si>
  <si>
    <t>耕作放棄によるもの</t>
    <rPh sb="0" eb="2">
      <t>コウサク</t>
    </rPh>
    <rPh sb="2" eb="4">
      <t>ホウキ</t>
    </rPh>
    <phoneticPr fontId="5"/>
  </si>
  <si>
    <t>転用によるもの</t>
    <rPh sb="0" eb="2">
      <t>テンヨウ</t>
    </rPh>
    <phoneticPr fontId="5"/>
  </si>
  <si>
    <t>田面積</t>
    <rPh sb="0" eb="1">
      <t>デン</t>
    </rPh>
    <rPh sb="1" eb="3">
      <t>メンセキ</t>
    </rPh>
    <phoneticPr fontId="5"/>
  </si>
  <si>
    <t>畑面積</t>
    <rPh sb="0" eb="1">
      <t>ハタ</t>
    </rPh>
    <rPh sb="1" eb="3">
      <t>メンセキ</t>
    </rPh>
    <phoneticPr fontId="5"/>
  </si>
  <si>
    <t>草地面積</t>
    <rPh sb="0" eb="1">
      <t>ソウ</t>
    </rPh>
    <rPh sb="1" eb="2">
      <t>チ</t>
    </rPh>
    <rPh sb="2" eb="4">
      <t>メンセキ</t>
    </rPh>
    <phoneticPr fontId="5"/>
  </si>
  <si>
    <t>田面積</t>
    <rPh sb="0" eb="1">
      <t>タ</t>
    </rPh>
    <rPh sb="1" eb="3">
      <t>メンセキ</t>
    </rPh>
    <phoneticPr fontId="5"/>
  </si>
  <si>
    <t>目標</t>
    <rPh sb="0" eb="2">
      <t>モクヒョウ</t>
    </rPh>
    <phoneticPr fontId="5"/>
  </si>
  <si>
    <t>目標年度</t>
    <rPh sb="0" eb="2">
      <t>モクヒョウ</t>
    </rPh>
    <rPh sb="2" eb="4">
      <t>ネンド</t>
    </rPh>
    <phoneticPr fontId="5"/>
  </si>
  <si>
    <t>達成状況</t>
    <rPh sb="0" eb="2">
      <t>タッセイ</t>
    </rPh>
    <rPh sb="2" eb="4">
      <t>ジョウキョウ</t>
    </rPh>
    <phoneticPr fontId="5"/>
  </si>
  <si>
    <t>集落協定の構成員の組織数</t>
    <rPh sb="0" eb="4">
      <t>シュウラクキョウテイ</t>
    </rPh>
    <rPh sb="5" eb="8">
      <t>コウセイイン</t>
    </rPh>
    <rPh sb="9" eb="12">
      <t>ソシキスウ</t>
    </rPh>
    <phoneticPr fontId="5"/>
  </si>
  <si>
    <t>自治会・町内会</t>
    <rPh sb="0" eb="3">
      <t>ジチカイ</t>
    </rPh>
    <rPh sb="4" eb="7">
      <t>チョウナイカイ</t>
    </rPh>
    <phoneticPr fontId="5"/>
  </si>
  <si>
    <t>地域づくり協議会・地域運営組織</t>
    <rPh sb="0" eb="2">
      <t>チイキ</t>
    </rPh>
    <rPh sb="5" eb="8">
      <t>キョウギカイ</t>
    </rPh>
    <phoneticPr fontId="5"/>
  </si>
  <si>
    <t>社会福祉協議会</t>
    <rPh sb="0" eb="2">
      <t>シャカイ</t>
    </rPh>
    <rPh sb="2" eb="7">
      <t>フクシキョウギカイ</t>
    </rPh>
    <phoneticPr fontId="5"/>
  </si>
  <si>
    <t>企業</t>
    <rPh sb="0" eb="2">
      <t>キギョウ</t>
    </rPh>
    <phoneticPr fontId="5"/>
  </si>
  <si>
    <t>NPO</t>
    <phoneticPr fontId="5"/>
  </si>
  <si>
    <t>学校　（小学校、中学校、高校、大学）</t>
    <rPh sb="0" eb="2">
      <t>ガッコウ</t>
    </rPh>
    <rPh sb="4" eb="7">
      <t>ショウガッコウ</t>
    </rPh>
    <rPh sb="8" eb="11">
      <t>チュウガッコウ</t>
    </rPh>
    <rPh sb="12" eb="14">
      <t>コウコウ</t>
    </rPh>
    <rPh sb="15" eb="17">
      <t>ダイガク</t>
    </rPh>
    <phoneticPr fontId="5"/>
  </si>
  <si>
    <t>土地改良区</t>
    <rPh sb="0" eb="5">
      <t>トチカイリョウク</t>
    </rPh>
    <phoneticPr fontId="5"/>
  </si>
  <si>
    <t>多面的機能支払活動組織
（保全会）</t>
    <rPh sb="0" eb="3">
      <t>タメンテキ</t>
    </rPh>
    <rPh sb="3" eb="7">
      <t>キノウシハライ</t>
    </rPh>
    <rPh sb="7" eb="11">
      <t>カツドウソシキ</t>
    </rPh>
    <rPh sb="13" eb="16">
      <t>ホゼンカイ</t>
    </rPh>
    <phoneticPr fontId="5"/>
  </si>
  <si>
    <t>別途協定等を締結する組織数</t>
    <phoneticPr fontId="5"/>
  </si>
  <si>
    <t>集落協定の構成員のうち非農業者</t>
    <rPh sb="0" eb="2">
      <t>シュウラク</t>
    </rPh>
    <rPh sb="2" eb="4">
      <t>キョウテイ</t>
    </rPh>
    <rPh sb="5" eb="8">
      <t>コウセイイン</t>
    </rPh>
    <rPh sb="11" eb="12">
      <t>ヒ</t>
    </rPh>
    <rPh sb="12" eb="14">
      <t>ノウギョウ</t>
    </rPh>
    <rPh sb="14" eb="15">
      <t>モノ</t>
    </rPh>
    <phoneticPr fontId="5"/>
  </si>
  <si>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5"/>
  </si>
  <si>
    <t>整数</t>
    <rPh sb="0" eb="2">
      <t>セイスウ</t>
    </rPh>
    <phoneticPr fontId="5"/>
  </si>
  <si>
    <t>自動入力</t>
    <rPh sb="0" eb="2">
      <t>ジドウ</t>
    </rPh>
    <rPh sb="2" eb="4">
      <t>ニュウリョク</t>
    </rPh>
    <phoneticPr fontId="5"/>
  </si>
  <si>
    <t>文字</t>
    <rPh sb="0" eb="2">
      <t>モジ</t>
    </rPh>
    <phoneticPr fontId="5"/>
  </si>
  <si>
    <t>リスト</t>
    <phoneticPr fontId="5"/>
  </si>
  <si>
    <t>自動入力</t>
    <rPh sb="0" eb="4">
      <t>ジドウニュウリョク</t>
    </rPh>
    <phoneticPr fontId="5"/>
  </si>
  <si>
    <t>農業所得の確認に関する承諾</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</si>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</sst>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General;;"/>
    <numFmt numFmtId="177" formatCode="[$-411]ggge&quot;年&quot;m&quot;月&quot;d&quot;日&quot;;@"/>
    <numFmt numFmtId="178" formatCode="&quot;平成&quot;0&quot;年度&quot;"/>
    <numFmt numFmtId="179" formatCode="#&quot; 年&quot;"/>
    <numFmt numFmtId="180" formatCode="&quot;平成 &quot;#&quot; 年度&quot;"/>
    <numFmt numFmtId="181" formatCode="0.0"/>
    <numFmt numFmtId="182" formatCode="&quot;(&quot;#,###&quot; a )&quot;;\-#,###;&quot;&quot;;@"/>
    <numFmt numFmtId="183" formatCode="#,###&quot; a&quot;"/>
    <numFmt numFmtId="184" formatCode="#,###,###&quot;a&quot;"/>
    <numFmt numFmtId="185" formatCode="#,###&quot;円&quot;"/>
    <numFmt numFmtId="186" formatCode="&quot;(&quot;#,###&quot; 円 )&quot;;\-#,###;&quot;&quot;;@"/>
    <numFmt numFmtId="187" formatCode="##,###,###&quot; a&quot;"/>
    <numFmt numFmtId="188" formatCode="&quot;(&quot;#,##0.0&quot; km)&quot;;\-#,##0.0;&quot;&quot;;@"/>
    <numFmt numFmtId="189" formatCode="&quot;(&quot;#,###&quot; 箇所 )&quot;;\-#,###;&quot;&quot;;@"/>
    <numFmt numFmtId="190" formatCode="###,##0.0&quot; km&quot;;\-###,##0.0&quot;km&quot;;&quot;km&quot;;&quot;km&quot;"/>
    <numFmt numFmtId="191" formatCode="#&quot;　箇&quot;&quot;所&quot;"/>
    <numFmt numFmtId="192" formatCode="#"/>
    <numFmt numFmtId="193" formatCode="0.0%"/>
    <numFmt numFmtId="194" formatCode="&quot;合&quot;&quot;計&quot;\ \(General&quot;集&quot;&quot;落&quot;\)"/>
    <numFmt numFmtId="195" formatCode="#,##0&quot;円&quot;"/>
    <numFmt numFmtId="196" formatCode="#0.0&quot; ha&quot;"/>
    <numFmt numFmtId="197" formatCode="0.0&quot;ha&quot;"/>
    <numFmt numFmtId="198" formatCode="0&quot;人&quot;"/>
    <numFmt numFmtId="199" formatCode="0_);[Red]\(0\)"/>
    <numFmt numFmtId="200" formatCode="#,##0.0;[Red]\-#,##0.0"/>
    <numFmt numFmtId="201" formatCode="&quot;[&quot;0&quot;]&quot;"/>
    <numFmt numFmtId="202" formatCode="00&quot;・&quot;"/>
    <numFmt numFmtId="203" formatCode="#,##0_);[Red]\(#,##0\)"/>
  </numFmts>
  <fonts count="130">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b/>
      <sz val="16"/>
      <name val="メイリオ"/>
      <family val="3"/>
      <charset val="128"/>
    </font>
    <font>
      <sz val="6"/>
      <name val="游ゴシック"/>
      <family val="2"/>
      <charset val="128"/>
      <scheme val="minor"/>
    </font>
    <font>
      <sz val="6"/>
      <name val="ＭＳ Ｐゴシック"/>
      <family val="3"/>
      <charset val="128"/>
    </font>
    <font>
      <sz val="11"/>
      <name val="メイリオ"/>
      <family val="3"/>
      <charset val="128"/>
    </font>
    <font>
      <sz val="12"/>
      <name val="メイリオ"/>
      <family val="3"/>
      <charset val="128"/>
    </font>
    <font>
      <sz val="10"/>
      <name val="HG丸ｺﾞｼｯｸM-PRO"/>
      <family val="3"/>
      <charset val="128"/>
    </font>
    <font>
      <i/>
      <u/>
      <sz val="10"/>
      <color rgb="FF0000FF"/>
      <name val="HG丸ｺﾞｼｯｸM-PRO"/>
      <family val="3"/>
      <charset val="128"/>
    </font>
    <font>
      <sz val="9"/>
      <color rgb="FFFF0000"/>
      <name val="HG丸ｺﾞｼｯｸM-PRO"/>
      <family val="3"/>
      <charset val="128"/>
    </font>
    <font>
      <sz val="9"/>
      <name val="HG丸ｺﾞｼｯｸM-PRO"/>
      <family val="3"/>
      <charset val="128"/>
    </font>
    <font>
      <sz val="10"/>
      <color rgb="FFFF0000"/>
      <name val="HG丸ｺﾞｼｯｸM-PRO"/>
      <family val="3"/>
      <charset val="128"/>
    </font>
    <font>
      <sz val="11"/>
      <name val="HG丸ｺﾞｼｯｸM-PRO"/>
      <family val="3"/>
      <charset val="128"/>
    </font>
    <font>
      <b/>
      <sz val="11"/>
      <name val="HG丸ｺﾞｼｯｸM-PRO"/>
      <family val="3"/>
      <charset val="128"/>
    </font>
    <font>
      <b/>
      <u/>
      <sz val="10"/>
      <color rgb="FFFF0000"/>
      <name val="HG丸ｺﾞｼｯｸM-PRO"/>
      <family val="3"/>
      <charset val="128"/>
    </font>
    <font>
      <u/>
      <sz val="10"/>
      <name val="HG丸ｺﾞｼｯｸM-PRO"/>
      <family val="3"/>
      <charset val="128"/>
    </font>
    <font>
      <sz val="10"/>
      <name val="メイリオ"/>
      <family val="3"/>
      <charset val="128"/>
    </font>
    <font>
      <i/>
      <sz val="10"/>
      <name val="HG丸ｺﾞｼｯｸM-PRO"/>
      <family val="3"/>
      <charset val="128"/>
    </font>
    <font>
      <sz val="10"/>
      <name val="Meiryo UI"/>
      <family val="3"/>
      <charset val="128"/>
    </font>
    <font>
      <sz val="9"/>
      <name val="Meiryo UI"/>
      <family val="3"/>
      <charset val="128"/>
    </font>
    <font>
      <u/>
      <sz val="11"/>
      <color theme="10"/>
      <name val="ＭＳ Ｐゴシック"/>
      <family val="3"/>
      <charset val="128"/>
    </font>
    <font>
      <i/>
      <u/>
      <sz val="11"/>
      <color theme="10"/>
      <name val="HG丸ｺﾞｼｯｸM-PRO"/>
      <family val="3"/>
      <charset val="128"/>
    </font>
    <font>
      <sz val="8"/>
      <name val="メイリオ"/>
      <family val="3"/>
      <charset val="128"/>
    </font>
    <font>
      <sz val="9"/>
      <name val="メイリオ"/>
      <family val="3"/>
      <charset val="128"/>
    </font>
    <font>
      <sz val="8"/>
      <name val="Meiryo UI"/>
      <family val="3"/>
      <charset val="128"/>
    </font>
    <font>
      <sz val="12"/>
      <name val="ＭＳ Ｐゴシック"/>
      <family val="3"/>
      <charset val="128"/>
    </font>
    <font>
      <sz val="16"/>
      <name val="ＭＳ Ｐゴシック"/>
      <family val="3"/>
      <charset val="128"/>
    </font>
    <font>
      <sz val="12"/>
      <name val="ＭＳ 明朝"/>
      <family val="1"/>
      <charset val="128"/>
    </font>
    <font>
      <sz val="10"/>
      <name val="ＭＳ 明朝"/>
      <family val="1"/>
      <charset val="128"/>
    </font>
    <font>
      <sz val="10"/>
      <name val="ＭＳ Ｐゴシック"/>
      <family val="3"/>
      <charset val="128"/>
    </font>
    <font>
      <sz val="14"/>
      <name val="ＭＳ 明朝"/>
      <family val="1"/>
      <charset val="128"/>
    </font>
    <font>
      <b/>
      <sz val="12"/>
      <color rgb="FFFF0000"/>
      <name val="ＭＳ Ｐゴシック"/>
      <family val="3"/>
      <charset val="128"/>
    </font>
    <font>
      <sz val="11"/>
      <name val="ＭＳ 明朝"/>
      <family val="1"/>
      <charset val="128"/>
    </font>
    <font>
      <sz val="11"/>
      <color theme="1"/>
      <name val="ＭＳ 明朝"/>
      <family val="1"/>
      <charset val="128"/>
    </font>
    <font>
      <sz val="9"/>
      <name val="ＭＳ 明朝"/>
      <family val="1"/>
      <charset val="128"/>
    </font>
    <font>
      <sz val="10"/>
      <name val="ＭＳ ゴシック"/>
      <family val="3"/>
      <charset val="128"/>
    </font>
    <font>
      <sz val="16"/>
      <name val="ＭＳ 明朝"/>
      <family val="1"/>
      <charset val="128"/>
    </font>
    <font>
      <b/>
      <sz val="18"/>
      <color theme="0"/>
      <name val="ＭＳ 明朝"/>
      <family val="1"/>
      <charset val="128"/>
    </font>
    <font>
      <sz val="18"/>
      <name val="ＭＳ Ｐゴシック"/>
      <family val="3"/>
      <charset val="128"/>
    </font>
    <font>
      <sz val="24"/>
      <color theme="0" tint="-0.34998626667073579"/>
      <name val="ＭＳ 明朝"/>
      <family val="1"/>
      <charset val="128"/>
    </font>
    <font>
      <sz val="9"/>
      <color indexed="81"/>
      <name val="MS P ゴシック"/>
      <family val="3"/>
      <charset val="128"/>
    </font>
    <font>
      <sz val="11"/>
      <color theme="1"/>
      <name val="ＭＳ Ｐゴシック"/>
      <family val="3"/>
      <charset val="128"/>
    </font>
    <font>
      <sz val="12"/>
      <name val="ＭＳ ゴシック"/>
      <family val="3"/>
      <charset val="128"/>
    </font>
    <font>
      <b/>
      <sz val="12"/>
      <name val="ＭＳ 明朝"/>
      <family val="1"/>
      <charset val="128"/>
    </font>
    <font>
      <sz val="12"/>
      <color rgb="FF000000"/>
      <name val="ＭＳ 明朝"/>
      <family val="1"/>
      <charset val="128"/>
    </font>
    <font>
      <sz val="14"/>
      <color rgb="FF000000"/>
      <name val="ＭＳ ゴシック"/>
      <family val="3"/>
      <charset val="128"/>
    </font>
    <font>
      <sz val="12"/>
      <color theme="1"/>
      <name val="ＭＳ 明朝"/>
      <family val="1"/>
      <charset val="128"/>
    </font>
    <font>
      <sz val="10"/>
      <color theme="1"/>
      <name val="ＭＳ 明朝"/>
      <family val="1"/>
      <charset val="128"/>
    </font>
    <font>
      <sz val="6"/>
      <name val="ＭＳ 明朝"/>
      <family val="1"/>
      <charset val="128"/>
    </font>
    <font>
      <u/>
      <sz val="12"/>
      <color theme="1"/>
      <name val="ＭＳ 明朝"/>
      <family val="1"/>
      <charset val="128"/>
    </font>
    <font>
      <sz val="11"/>
      <color rgb="FFFF0000"/>
      <name val="ＭＳ 明朝"/>
      <family val="1"/>
      <charset val="128"/>
    </font>
    <font>
      <sz val="12"/>
      <color indexed="8"/>
      <name val="ＭＳ 明朝"/>
      <family val="1"/>
      <charset val="128"/>
    </font>
    <font>
      <sz val="11"/>
      <color indexed="8"/>
      <name val="ＭＳ 明朝"/>
      <family val="1"/>
      <charset val="128"/>
    </font>
    <font>
      <sz val="10"/>
      <color rgb="FFFF0000"/>
      <name val="ＭＳ ゴシック"/>
      <family val="3"/>
      <charset val="128"/>
    </font>
    <font>
      <sz val="11"/>
      <name val="ＭＳ ゴシック"/>
      <family val="3"/>
      <charset val="128"/>
    </font>
    <font>
      <sz val="12"/>
      <name val="HG丸ｺﾞｼｯｸM-PRO"/>
      <family val="3"/>
      <charset val="128"/>
    </font>
    <font>
      <sz val="9"/>
      <color theme="1"/>
      <name val="ＭＳ 明朝"/>
      <family val="1"/>
      <charset val="128"/>
    </font>
    <font>
      <i/>
      <sz val="11"/>
      <name val="ＭＳ 明朝"/>
      <family val="1"/>
      <charset val="128"/>
    </font>
    <font>
      <i/>
      <sz val="11"/>
      <name val="ＭＳ ゴシック"/>
      <family val="3"/>
      <charset val="128"/>
    </font>
    <font>
      <sz val="6"/>
      <color theme="1"/>
      <name val="ＭＳ ゴシック"/>
      <family val="3"/>
      <charset val="128"/>
    </font>
    <font>
      <i/>
      <sz val="10"/>
      <name val="ＭＳ 明朝"/>
      <family val="1"/>
      <charset val="128"/>
    </font>
    <font>
      <sz val="8"/>
      <name val="ＭＳ 明朝"/>
      <family val="1"/>
      <charset val="128"/>
    </font>
    <font>
      <b/>
      <sz val="14"/>
      <name val="ＭＳ 明朝"/>
      <family val="1"/>
      <charset val="128"/>
    </font>
    <font>
      <sz val="13"/>
      <name val="ＭＳ 明朝"/>
      <family val="1"/>
      <charset val="128"/>
    </font>
    <font>
      <sz val="18"/>
      <name val="ＭＳ 明朝"/>
      <family val="1"/>
      <charset val="128"/>
    </font>
    <font>
      <sz val="20"/>
      <color theme="0" tint="-0.34998626667073579"/>
      <name val="Meiryo UI"/>
      <family val="3"/>
      <charset val="128"/>
    </font>
    <font>
      <sz val="10"/>
      <color theme="1"/>
      <name val="Meiryo UI"/>
      <family val="3"/>
      <charset val="128"/>
    </font>
    <font>
      <sz val="20"/>
      <color theme="1"/>
      <name val="ＭＳ 明朝"/>
      <family val="1"/>
      <charset val="128"/>
    </font>
    <font>
      <sz val="20"/>
      <color theme="0" tint="-0.34998626667073579"/>
      <name val="ＭＳ ゴシック"/>
      <family val="3"/>
      <charset val="128"/>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0"/>
      <color theme="1"/>
      <name val="游ゴシック"/>
      <family val="3"/>
      <charset val="128"/>
      <scheme val="minor"/>
    </font>
    <font>
      <sz val="12"/>
      <color rgb="FFFF0000"/>
      <name val="ＭＳ ゴシック"/>
      <family val="3"/>
      <charset val="128"/>
    </font>
    <font>
      <sz val="14"/>
      <name val="ＭＳ ゴシック"/>
      <family val="3"/>
      <charset val="128"/>
    </font>
    <font>
      <sz val="18"/>
      <color theme="1"/>
      <name val="Meiryo UI"/>
      <family val="3"/>
      <charset val="128"/>
    </font>
    <font>
      <sz val="14"/>
      <color theme="1"/>
      <name val="ＭＳ ゴシック"/>
      <family val="3"/>
      <charset val="128"/>
    </font>
    <font>
      <sz val="14"/>
      <color theme="0"/>
      <name val="ＭＳ 明朝"/>
      <family val="1"/>
      <charset val="128"/>
    </font>
    <font>
      <sz val="12"/>
      <color rgb="FFFF0000"/>
      <name val="ＭＳ 明朝"/>
      <family val="1"/>
      <charset val="128"/>
    </font>
    <font>
      <sz val="16"/>
      <color theme="0"/>
      <name val="ＭＳ Ｐゴシック"/>
      <family val="3"/>
      <charset val="128"/>
    </font>
    <font>
      <sz val="14"/>
      <color theme="0"/>
      <name val="ＭＳ Ｐゴシック"/>
      <family val="3"/>
      <charset val="128"/>
    </font>
    <font>
      <sz val="16"/>
      <color theme="1"/>
      <name val="ＭＳ 明朝"/>
      <family val="1"/>
      <charset val="128"/>
    </font>
    <font>
      <b/>
      <sz val="12"/>
      <color theme="1"/>
      <name val="ＭＳ 明朝"/>
      <family val="1"/>
      <charset val="128"/>
    </font>
    <font>
      <b/>
      <sz val="10"/>
      <color theme="1"/>
      <name val="Meiryo UI"/>
      <family val="3"/>
      <charset val="128"/>
    </font>
    <font>
      <sz val="10"/>
      <color theme="0"/>
      <name val="Meiryo UI"/>
      <family val="3"/>
      <charset val="128"/>
    </font>
    <font>
      <b/>
      <sz val="10"/>
      <color theme="1"/>
      <name val="ＭＳ 明朝"/>
      <family val="1"/>
      <charset val="128"/>
    </font>
    <font>
      <sz val="10"/>
      <color rgb="FF000000"/>
      <name val="ＭＳ 明朝"/>
      <family val="1"/>
      <charset val="128"/>
    </font>
    <font>
      <sz val="10"/>
      <color rgb="FF000000"/>
      <name val="ＭＳ ゴシック"/>
      <family val="3"/>
      <charset val="128"/>
    </font>
    <font>
      <sz val="10"/>
      <name val="ＭＳ Ｐ明朝"/>
      <family val="1"/>
      <charset val="128"/>
    </font>
    <font>
      <sz val="11"/>
      <color rgb="FFFF0000"/>
      <name val="ＭＳ ゴシック"/>
      <family val="3"/>
      <charset val="128"/>
    </font>
    <font>
      <sz val="10"/>
      <color theme="0"/>
      <name val="ＭＳ 明朝"/>
      <family val="1"/>
      <charset val="128"/>
    </font>
    <font>
      <sz val="11"/>
      <color theme="1"/>
      <name val="ＭＳ ゴシック"/>
      <family val="3"/>
      <charset val="128"/>
    </font>
    <font>
      <sz val="10"/>
      <color theme="1"/>
      <name val="ＭＳ Ｐゴシック"/>
      <family val="3"/>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theme="1"/>
      <name val="ＭＳ 明朝"/>
      <family val="1"/>
      <charset val="128"/>
    </font>
    <font>
      <sz val="7"/>
      <color rgb="FFFF0000"/>
      <name val="ＭＳ 明朝"/>
      <family val="1"/>
      <charset val="128"/>
    </font>
    <font>
      <sz val="7"/>
      <color theme="1"/>
      <name val="ＭＳ ゴシック"/>
      <family val="3"/>
      <charset val="128"/>
    </font>
    <font>
      <sz val="7"/>
      <color rgb="FFFF0000"/>
      <name val="ＭＳ ゴシック"/>
      <family val="3"/>
      <charset val="128"/>
    </font>
    <font>
      <sz val="11"/>
      <color rgb="FF000000"/>
      <name val="ＭＳ 明朝"/>
      <family val="1"/>
      <charset val="128"/>
    </font>
    <font>
      <sz val="11"/>
      <color rgb="FF000000"/>
      <name val="ＭＳ ゴシック"/>
      <family val="3"/>
      <charset val="128"/>
    </font>
    <font>
      <sz val="11"/>
      <color theme="0"/>
      <name val="ＭＳ 明朝"/>
      <family val="1"/>
      <charset val="128"/>
    </font>
    <font>
      <sz val="11"/>
      <color rgb="FF000000"/>
      <name val="ＭＳ 明朝"/>
      <family val="3"/>
      <charset val="128"/>
    </font>
    <font>
      <u/>
      <sz val="11"/>
      <color rgb="FFFF0000"/>
      <name val="ＭＳ ゴシック"/>
      <family val="3"/>
      <charset val="128"/>
    </font>
    <font>
      <u/>
      <sz val="12"/>
      <color rgb="FFFF0000"/>
      <name val="ＭＳ 明朝"/>
      <family val="1"/>
      <charset val="128"/>
    </font>
    <font>
      <u/>
      <sz val="12"/>
      <color rgb="FFFF0000"/>
      <name val="ＭＳ ゴシック"/>
      <family val="3"/>
      <charset val="128"/>
    </font>
    <font>
      <sz val="9"/>
      <color rgb="FF000000"/>
      <name val="ＭＳ 明朝"/>
      <family val="1"/>
      <charset val="128"/>
    </font>
    <font>
      <sz val="9"/>
      <color rgb="FFFF0000"/>
      <name val="ＭＳ ゴシック"/>
      <family val="3"/>
      <charset val="128"/>
    </font>
    <font>
      <sz val="9"/>
      <name val="ＭＳ ゴシック"/>
      <family val="3"/>
      <charset val="128"/>
    </font>
    <font>
      <sz val="9"/>
      <color rgb="FF000000"/>
      <name val="ＭＳ ゴシック"/>
      <family val="3"/>
      <charset val="128"/>
    </font>
    <font>
      <sz val="11"/>
      <color rgb="FF0070C0"/>
      <name val="メイリオ"/>
      <family val="3"/>
      <charset val="128"/>
    </font>
    <font>
      <sz val="8"/>
      <color indexed="81"/>
      <name val="MS P ゴシック"/>
      <family val="3"/>
      <charset val="128"/>
    </font>
    <font>
      <sz val="10"/>
      <color rgb="FFFF0000"/>
      <name val="ＭＳ 明朝"/>
      <family val="1"/>
      <charset val="128"/>
    </font>
    <font>
      <b/>
      <sz val="11"/>
      <name val="ＭＳ Ｐゴシック"/>
      <family val="3"/>
      <charset val="128"/>
    </font>
    <font>
      <sz val="18"/>
      <color theme="1"/>
      <name val="ＭＳ 明朝"/>
      <family val="1"/>
      <charset val="128"/>
    </font>
    <font>
      <sz val="10.5"/>
      <name val="ＭＳ Ｐゴシック"/>
      <family val="3"/>
      <charset val="128"/>
    </font>
    <font>
      <vertAlign val="superscript"/>
      <sz val="11"/>
      <name val="ＭＳ 明朝"/>
      <family val="1"/>
      <charset val="128"/>
    </font>
    <font>
      <sz val="8"/>
      <color rgb="FFFF0000"/>
      <name val="ＭＳ 明朝"/>
      <family val="1"/>
      <charset val="128"/>
    </font>
    <font>
      <sz val="6"/>
      <color rgb="FFFF0000"/>
      <name val="ＭＳ 明朝"/>
      <family val="1"/>
      <charset val="128"/>
    </font>
    <font>
      <sz val="12"/>
      <color rgb="FF0070C0"/>
      <name val="ＭＳ Ｐゴシック"/>
      <family val="3"/>
      <charset val="128"/>
    </font>
    <font>
      <b/>
      <sz val="18"/>
      <name val="ＭＳ Ｐゴシック"/>
      <family val="3"/>
      <charset val="128"/>
    </font>
    <font>
      <b/>
      <sz val="26"/>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9"/>
      <name val="ＭＳ Ｐゴシック"/>
      <family val="3"/>
      <charset val="128"/>
    </font>
    <font>
      <sz val="8"/>
      <name val="ＭＳ ゴシック"/>
      <family val="3"/>
      <charset val="128"/>
    </font>
    <font>
      <b/>
      <sz val="9"/>
      <color indexed="81"/>
      <name val="MS P ゴシック"/>
      <family val="3"/>
      <charset val="128"/>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FFFF99"/>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2"/>
        <bgColor indexed="64"/>
      </patternFill>
    </fill>
    <fill>
      <patternFill patternType="solid">
        <fgColor theme="0" tint="-0.499984740745262"/>
        <bgColor indexed="64"/>
      </patternFill>
    </fill>
    <fill>
      <patternFill patternType="solid">
        <fgColor rgb="FFCCFFCC"/>
        <bgColor indexed="64"/>
      </patternFill>
    </fill>
    <fill>
      <patternFill patternType="solid">
        <fgColor rgb="FFCCFFFF"/>
        <bgColor indexed="64"/>
      </patternFill>
    </fill>
    <fill>
      <patternFill patternType="solid">
        <fgColor indexed="42"/>
        <bgColor indexed="64"/>
      </patternFill>
    </fill>
  </fills>
  <borders count="11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auto="1"/>
      </left>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auto="1"/>
      </left>
      <right/>
      <top style="medium">
        <color indexed="64"/>
      </top>
      <bottom style="thin">
        <color indexed="64"/>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medium">
        <color indexed="64"/>
      </left>
      <right style="medium">
        <color indexed="64"/>
      </right>
      <top style="thin">
        <color auto="1"/>
      </top>
      <bottom style="medium">
        <color indexed="64"/>
      </bottom>
      <diagonal style="thin">
        <color auto="1"/>
      </diagonal>
    </border>
    <border>
      <left/>
      <right/>
      <top style="thin">
        <color indexed="64"/>
      </top>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theme="2" tint="-0.499984740745262"/>
      </left>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indexed="64"/>
      </top>
      <bottom style="medium">
        <color indexed="64"/>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top/>
      <bottom style="thin">
        <color theme="1"/>
      </bottom>
      <diagonal/>
    </border>
    <border>
      <left style="thin">
        <color theme="1"/>
      </left>
      <right style="thin">
        <color indexed="64"/>
      </right>
      <top/>
      <bottom style="thin">
        <color theme="1"/>
      </bottom>
      <diagonal/>
    </border>
    <border diagonalUp="1">
      <left style="thin">
        <color theme="1"/>
      </left>
      <right style="thin">
        <color theme="1"/>
      </right>
      <top style="thin">
        <color theme="1"/>
      </top>
      <bottom style="thin">
        <color theme="1"/>
      </bottom>
      <diagonal style="thin">
        <color theme="1"/>
      </diagonal>
    </border>
    <border diagonalUp="1">
      <left style="thin">
        <color theme="1"/>
      </left>
      <right style="medium">
        <color indexed="64"/>
      </right>
      <top style="thin">
        <color theme="1"/>
      </top>
      <bottom style="thin">
        <color theme="1"/>
      </bottom>
      <diagonal style="thin">
        <color theme="1"/>
      </diagonal>
    </border>
    <border>
      <left style="thin">
        <color theme="1"/>
      </left>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top style="medium">
        <color indexed="64"/>
      </top>
      <bottom style="thin">
        <color indexed="64"/>
      </bottom>
      <diagonal/>
    </border>
    <border>
      <left style="thin">
        <color theme="1"/>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indexed="64"/>
      </left>
      <right/>
      <top style="double">
        <color indexed="64"/>
      </top>
      <bottom/>
      <diagonal/>
    </border>
    <border>
      <left/>
      <right style="thin">
        <color auto="1"/>
      </right>
      <top style="double">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auto="1"/>
      </top>
      <bottom style="hair">
        <color auto="1"/>
      </bottom>
      <diagonal/>
    </border>
    <border>
      <left style="hair">
        <color auto="1"/>
      </left>
      <right/>
      <top style="hair">
        <color auto="1"/>
      </top>
      <bottom style="thin">
        <color indexed="64"/>
      </bottom>
      <diagonal/>
    </border>
    <border>
      <left/>
      <right/>
      <top style="hair">
        <color indexed="64"/>
      </top>
      <bottom style="thin">
        <color indexed="64"/>
      </bottom>
      <diagonal/>
    </border>
    <border>
      <left/>
      <right style="hair">
        <color auto="1"/>
      </right>
      <top style="hair">
        <color auto="1"/>
      </top>
      <bottom style="thin">
        <color indexed="64"/>
      </bottom>
      <diagonal/>
    </border>
  </borders>
  <cellStyleXfs count="10">
    <xf numFmtId="0" fontId="0" fillId="0" borderId="0">
      <alignment vertical="center"/>
    </xf>
    <xf numFmtId="0" fontId="2" fillId="0" borderId="0">
      <alignment vertical="center"/>
    </xf>
    <xf numFmtId="0" fontId="21"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48" fillId="0" borderId="0">
      <alignment vertical="center"/>
    </xf>
    <xf numFmtId="0" fontId="1" fillId="0" borderId="0">
      <alignment vertical="center"/>
    </xf>
    <xf numFmtId="9" fontId="2" fillId="0" borderId="0" applyFont="0" applyFill="0" applyBorder="0" applyAlignment="0" applyProtection="0">
      <alignment vertical="center"/>
    </xf>
    <xf numFmtId="0" fontId="2" fillId="0" borderId="0">
      <alignment vertical="center"/>
    </xf>
    <xf numFmtId="0" fontId="55" fillId="0" borderId="0">
      <alignment vertical="center"/>
    </xf>
  </cellStyleXfs>
  <cellXfs count="1614">
    <xf numFmtId="0" fontId="0" fillId="0" borderId="0" xfId="0">
      <alignment vertical="center"/>
    </xf>
    <xf numFmtId="0" fontId="3" fillId="0" borderId="0" xfId="1" applyFont="1">
      <alignment vertical="center"/>
    </xf>
    <xf numFmtId="0" fontId="6" fillId="0" borderId="0" xfId="1" applyFont="1">
      <alignment vertical="center"/>
    </xf>
    <xf numFmtId="0" fontId="6" fillId="2" borderId="0" xfId="1" applyFont="1" applyFill="1">
      <alignment vertical="center"/>
    </xf>
    <xf numFmtId="0" fontId="7" fillId="3" borderId="0" xfId="1" applyFont="1" applyFill="1">
      <alignment vertical="center"/>
    </xf>
    <xf numFmtId="0" fontId="6" fillId="3" borderId="0" xfId="1" applyFont="1" applyFill="1">
      <alignment vertical="center"/>
    </xf>
    <xf numFmtId="0" fontId="6" fillId="0" borderId="1" xfId="1" applyFont="1" applyBorder="1">
      <alignment vertical="center"/>
    </xf>
    <xf numFmtId="0" fontId="6" fillId="0" borderId="2" xfId="1" applyFont="1" applyBorder="1">
      <alignment vertical="center"/>
    </xf>
    <xf numFmtId="0" fontId="6" fillId="4" borderId="3" xfId="1" applyFont="1" applyFill="1" applyBorder="1">
      <alignment vertical="center"/>
    </xf>
    <xf numFmtId="0" fontId="6" fillId="0" borderId="5" xfId="1" applyFont="1" applyBorder="1">
      <alignment vertical="center"/>
    </xf>
    <xf numFmtId="0" fontId="6" fillId="0" borderId="6" xfId="1" applyFont="1" applyBorder="1">
      <alignment vertical="center"/>
    </xf>
    <xf numFmtId="0" fontId="6" fillId="4" borderId="6" xfId="1" applyFont="1" applyFill="1" applyBorder="1">
      <alignment vertical="center"/>
    </xf>
    <xf numFmtId="0" fontId="6" fillId="4" borderId="8" xfId="1" applyFont="1" applyFill="1" applyBorder="1">
      <alignment vertical="center"/>
    </xf>
    <xf numFmtId="0" fontId="6" fillId="0" borderId="7" xfId="1" applyFont="1" applyBorder="1">
      <alignment vertical="center"/>
    </xf>
    <xf numFmtId="0" fontId="6" fillId="0" borderId="10" xfId="1" applyFont="1" applyBorder="1">
      <alignment vertical="center"/>
    </xf>
    <xf numFmtId="0" fontId="6" fillId="0" borderId="11" xfId="1" applyFont="1" applyBorder="1">
      <alignment vertical="center"/>
    </xf>
    <xf numFmtId="0" fontId="7" fillId="2" borderId="0" xfId="1" applyFont="1" applyFill="1">
      <alignment vertical="center"/>
    </xf>
    <xf numFmtId="0" fontId="7" fillId="0" borderId="0" xfId="1" applyFont="1">
      <alignment vertical="center"/>
    </xf>
    <xf numFmtId="0" fontId="12" fillId="0" borderId="0" xfId="1" applyFont="1" applyAlignment="1">
      <alignment vertical="center" wrapText="1"/>
    </xf>
    <xf numFmtId="0" fontId="8" fillId="0" borderId="0" xfId="1" applyFont="1" applyAlignment="1">
      <alignment vertical="center" wrapText="1"/>
    </xf>
    <xf numFmtId="0" fontId="17" fillId="8" borderId="16" xfId="1" applyFont="1" applyFill="1" applyBorder="1" applyAlignment="1">
      <alignment horizontal="center" vertical="center" shrinkToFit="1"/>
    </xf>
    <xf numFmtId="0" fontId="18" fillId="9" borderId="16" xfId="1" applyFont="1" applyFill="1" applyBorder="1" applyAlignment="1">
      <alignment horizontal="center" vertical="center"/>
    </xf>
    <xf numFmtId="0" fontId="19" fillId="0" borderId="16" xfId="1" applyFont="1" applyBorder="1" applyAlignment="1">
      <alignment horizontal="center" vertical="center" wrapText="1"/>
    </xf>
    <xf numFmtId="0" fontId="22" fillId="0" borderId="16" xfId="2" applyFont="1" applyFill="1" applyBorder="1" applyAlignment="1">
      <alignment horizontal="left" vertical="center"/>
    </xf>
    <xf numFmtId="0" fontId="17" fillId="0" borderId="23" xfId="1" applyFont="1" applyBorder="1" applyAlignment="1">
      <alignment horizontal="center" vertical="center"/>
    </xf>
    <xf numFmtId="0" fontId="17" fillId="0" borderId="16" xfId="1" applyFont="1" applyBorder="1" applyAlignment="1">
      <alignment horizontal="left" vertical="center" wrapText="1"/>
    </xf>
    <xf numFmtId="0" fontId="19" fillId="0" borderId="23" xfId="1" applyFont="1" applyBorder="1">
      <alignment vertical="center"/>
    </xf>
    <xf numFmtId="0" fontId="19" fillId="0" borderId="16" xfId="1" applyFont="1" applyBorder="1">
      <alignment vertical="center"/>
    </xf>
    <xf numFmtId="0" fontId="22" fillId="0" borderId="16" xfId="2" applyFont="1" applyBorder="1" applyAlignment="1">
      <alignment vertical="center" wrapText="1"/>
    </xf>
    <xf numFmtId="0" fontId="6" fillId="0" borderId="0" xfId="1" applyFont="1" applyAlignment="1">
      <alignment horizontal="left" vertical="center"/>
    </xf>
    <xf numFmtId="0" fontId="19" fillId="0" borderId="24" xfId="1" applyFont="1" applyBorder="1" applyAlignment="1">
      <alignment horizontal="center" vertical="center" wrapText="1"/>
    </xf>
    <xf numFmtId="0" fontId="22" fillId="5" borderId="25" xfId="2" applyFont="1" applyFill="1" applyBorder="1" applyAlignment="1">
      <alignment vertical="center" wrapText="1"/>
    </xf>
    <xf numFmtId="0" fontId="19" fillId="0" borderId="25" xfId="1" applyFont="1" applyBorder="1">
      <alignment vertical="center"/>
    </xf>
    <xf numFmtId="0" fontId="19" fillId="0" borderId="0" xfId="1" applyFont="1">
      <alignment vertical="center"/>
    </xf>
    <xf numFmtId="0" fontId="19" fillId="0" borderId="0" xfId="1" applyFont="1" applyAlignment="1">
      <alignment vertical="center" wrapText="1"/>
    </xf>
    <xf numFmtId="0" fontId="19" fillId="0" borderId="17" xfId="1" applyFont="1" applyBorder="1">
      <alignment vertical="center"/>
    </xf>
    <xf numFmtId="0" fontId="22" fillId="0" borderId="24" xfId="2" applyFont="1" applyBorder="1">
      <alignment vertical="center"/>
    </xf>
    <xf numFmtId="0" fontId="19" fillId="0" borderId="19" xfId="1" applyFont="1" applyBorder="1">
      <alignment vertical="center"/>
    </xf>
    <xf numFmtId="0" fontId="22" fillId="0" borderId="16" xfId="2" applyFont="1" applyBorder="1">
      <alignment vertical="center"/>
    </xf>
    <xf numFmtId="0" fontId="19" fillId="0" borderId="21" xfId="1" applyFont="1" applyBorder="1">
      <alignment vertical="center"/>
    </xf>
    <xf numFmtId="0" fontId="20" fillId="0" borderId="16" xfId="1" applyFont="1" applyBorder="1" applyAlignment="1">
      <alignment horizontal="center" vertical="center" wrapText="1"/>
    </xf>
    <xf numFmtId="0" fontId="19" fillId="8" borderId="6" xfId="1" applyFont="1" applyFill="1" applyBorder="1" applyAlignment="1">
      <alignment horizontal="left" vertical="center" wrapText="1"/>
    </xf>
    <xf numFmtId="0" fontId="20" fillId="8" borderId="6" xfId="1" applyFont="1" applyFill="1" applyBorder="1" applyAlignment="1">
      <alignment horizontal="center" vertical="center"/>
    </xf>
    <xf numFmtId="0" fontId="22" fillId="8" borderId="15" xfId="2" applyFont="1" applyFill="1" applyBorder="1">
      <alignment vertical="center"/>
    </xf>
    <xf numFmtId="0" fontId="19" fillId="0" borderId="14" xfId="1" applyFont="1" applyBorder="1" applyAlignment="1">
      <alignment horizontal="left" vertical="center"/>
    </xf>
    <xf numFmtId="0" fontId="19" fillId="0" borderId="15" xfId="1" applyFont="1" applyBorder="1" applyAlignment="1">
      <alignment horizontal="left" vertical="center" wrapText="1"/>
    </xf>
    <xf numFmtId="0" fontId="20" fillId="0" borderId="16" xfId="1" applyFont="1" applyBorder="1" applyAlignment="1">
      <alignment horizontal="center" vertical="center"/>
    </xf>
    <xf numFmtId="0" fontId="19" fillId="0" borderId="28" xfId="1" applyFont="1" applyBorder="1" applyAlignment="1">
      <alignment horizontal="center" vertical="center"/>
    </xf>
    <xf numFmtId="0" fontId="22" fillId="0" borderId="16" xfId="2" applyFont="1" applyBorder="1" applyAlignment="1">
      <alignment vertical="center"/>
    </xf>
    <xf numFmtId="0" fontId="26" fillId="0" borderId="0" xfId="1" applyFont="1">
      <alignment vertical="center"/>
    </xf>
    <xf numFmtId="0" fontId="2" fillId="0" borderId="0" xfId="1">
      <alignment vertical="center"/>
    </xf>
    <xf numFmtId="0" fontId="27" fillId="0" borderId="0" xfId="1" applyFont="1">
      <alignment vertical="center"/>
    </xf>
    <xf numFmtId="0" fontId="28" fillId="0" borderId="0" xfId="1" applyFont="1">
      <alignment vertical="center"/>
    </xf>
    <xf numFmtId="0" fontId="26" fillId="0" borderId="0" xfId="1" applyFont="1" applyAlignment="1">
      <alignment vertical="top"/>
    </xf>
    <xf numFmtId="0" fontId="28" fillId="0" borderId="0" xfId="1" applyFont="1" applyAlignment="1">
      <alignment vertical="top"/>
    </xf>
    <xf numFmtId="0" fontId="27" fillId="0" borderId="0" xfId="1" applyFont="1" applyAlignment="1">
      <alignment vertical="top"/>
    </xf>
    <xf numFmtId="0" fontId="28" fillId="0" borderId="35" xfId="1" applyFont="1" applyBorder="1" applyAlignment="1">
      <alignment vertical="top" wrapText="1"/>
    </xf>
    <xf numFmtId="0" fontId="28" fillId="6" borderId="38" xfId="1" applyFont="1" applyFill="1" applyBorder="1" applyAlignment="1">
      <alignment horizontal="center" vertical="center"/>
    </xf>
    <xf numFmtId="0" fontId="28" fillId="0" borderId="19" xfId="1" applyFont="1" applyBorder="1" applyAlignment="1">
      <alignment vertical="top" wrapText="1"/>
    </xf>
    <xf numFmtId="0" fontId="28" fillId="6" borderId="13" xfId="1" applyFont="1" applyFill="1" applyBorder="1" applyAlignment="1">
      <alignment horizontal="center" vertical="center"/>
    </xf>
    <xf numFmtId="0" fontId="28" fillId="0" borderId="25" xfId="1" applyFont="1" applyBorder="1" applyAlignment="1">
      <alignment vertical="top"/>
    </xf>
    <xf numFmtId="0" fontId="28" fillId="0" borderId="8" xfId="1" applyFont="1" applyBorder="1">
      <alignment vertical="center"/>
    </xf>
    <xf numFmtId="0" fontId="28" fillId="0" borderId="8" xfId="1" applyFont="1" applyBorder="1" applyAlignment="1">
      <alignment vertical="top"/>
    </xf>
    <xf numFmtId="0" fontId="33" fillId="0" borderId="46" xfId="1" applyFont="1" applyBorder="1" applyAlignment="1">
      <alignment horizontal="center" vertical="top" textRotation="255" wrapText="1"/>
    </xf>
    <xf numFmtId="0" fontId="33" fillId="0" borderId="16" xfId="1" applyFont="1" applyBorder="1" applyAlignment="1">
      <alignment horizontal="center" vertical="top" textRotation="255" wrapText="1"/>
    </xf>
    <xf numFmtId="0" fontId="33" fillId="0" borderId="16" xfId="1" applyFont="1" applyBorder="1" applyAlignment="1">
      <alignment vertical="top" textRotation="255" wrapText="1"/>
    </xf>
    <xf numFmtId="0" fontId="34" fillId="0" borderId="16" xfId="1" applyFont="1" applyBorder="1" applyAlignment="1">
      <alignment horizontal="center" vertical="top" textRotation="255" wrapText="1"/>
    </xf>
    <xf numFmtId="0" fontId="33" fillId="0" borderId="16" xfId="1" applyFont="1" applyBorder="1" applyAlignment="1">
      <alignment horizontal="left" vertical="top" wrapText="1"/>
    </xf>
    <xf numFmtId="0" fontId="35" fillId="0" borderId="16" xfId="1" applyFont="1" applyBorder="1" applyAlignment="1">
      <alignment vertical="top" textRotation="255" wrapText="1"/>
    </xf>
    <xf numFmtId="0" fontId="33" fillId="0" borderId="16" xfId="1" applyFont="1" applyBorder="1" applyAlignment="1">
      <alignment horizontal="center" vertical="top" wrapText="1"/>
    </xf>
    <xf numFmtId="0" fontId="33" fillId="0" borderId="14" xfId="1" applyFont="1" applyBorder="1" applyAlignment="1">
      <alignment horizontal="left" vertical="top" wrapText="1"/>
    </xf>
    <xf numFmtId="0" fontId="29" fillId="11" borderId="48" xfId="1" applyFont="1" applyFill="1" applyBorder="1" applyAlignment="1">
      <alignment horizontal="center" vertical="top" wrapText="1"/>
    </xf>
    <xf numFmtId="0" fontId="36" fillId="4" borderId="46" xfId="1" applyFont="1" applyFill="1" applyBorder="1" applyAlignment="1">
      <alignment vertical="center" shrinkToFit="1"/>
    </xf>
    <xf numFmtId="0" fontId="36" fillId="4" borderId="16" xfId="1" applyFont="1" applyFill="1" applyBorder="1" applyAlignment="1">
      <alignment vertical="center" shrinkToFit="1"/>
    </xf>
    <xf numFmtId="0" fontId="36" fillId="4" borderId="16" xfId="1" applyFont="1" applyFill="1" applyBorder="1" applyAlignment="1">
      <alignment horizontal="center" vertical="center" shrinkToFit="1"/>
    </xf>
    <xf numFmtId="38" fontId="36" fillId="4" borderId="16" xfId="3" applyFont="1" applyFill="1" applyBorder="1" applyAlignment="1" applyProtection="1">
      <alignment vertical="center" shrinkToFit="1"/>
    </xf>
    <xf numFmtId="0" fontId="36" fillId="4" borderId="14" xfId="1" applyFont="1" applyFill="1" applyBorder="1" applyAlignment="1">
      <alignment horizontal="left" vertical="center" shrinkToFit="1"/>
    </xf>
    <xf numFmtId="0" fontId="36" fillId="6" borderId="16" xfId="1" applyFont="1" applyFill="1" applyBorder="1" applyAlignment="1">
      <alignment horizontal="center" vertical="center" shrinkToFit="1"/>
    </xf>
    <xf numFmtId="38" fontId="36" fillId="7" borderId="14" xfId="3" applyFont="1" applyFill="1" applyBorder="1" applyAlignment="1" applyProtection="1">
      <alignment horizontal="right" vertical="center" shrinkToFit="1"/>
    </xf>
    <xf numFmtId="0" fontId="36" fillId="4" borderId="14" xfId="1" applyFont="1" applyFill="1" applyBorder="1" applyAlignment="1">
      <alignment horizontal="center" vertical="center" shrinkToFit="1"/>
    </xf>
    <xf numFmtId="0" fontId="36" fillId="6" borderId="49" xfId="1" applyFont="1" applyFill="1" applyBorder="1" applyAlignment="1">
      <alignment horizontal="center" vertical="center" shrinkToFit="1"/>
    </xf>
    <xf numFmtId="0" fontId="37" fillId="11" borderId="50" xfId="1" applyFont="1" applyFill="1" applyBorder="1" applyAlignment="1">
      <alignment horizontal="left" vertical="center" shrinkToFit="1"/>
    </xf>
    <xf numFmtId="40" fontId="2" fillId="0" borderId="0" xfId="1" applyNumberFormat="1">
      <alignment vertical="center"/>
    </xf>
    <xf numFmtId="0" fontId="2" fillId="0" borderId="0" xfId="1" applyProtection="1">
      <alignment vertical="center"/>
      <protection locked="0"/>
    </xf>
    <xf numFmtId="0" fontId="39" fillId="0" borderId="0" xfId="1" applyFont="1">
      <alignment vertical="center"/>
    </xf>
    <xf numFmtId="0" fontId="37" fillId="12" borderId="52" xfId="1" applyFont="1" applyFill="1" applyBorder="1" applyAlignment="1">
      <alignment horizontal="left" vertical="center" shrinkToFit="1"/>
    </xf>
    <xf numFmtId="0" fontId="29" fillId="2" borderId="53" xfId="1" applyFont="1" applyFill="1" applyBorder="1" applyAlignment="1">
      <alignment horizontal="center" vertical="center" wrapText="1"/>
    </xf>
    <xf numFmtId="0" fontId="29" fillId="2" borderId="54" xfId="1" applyFont="1" applyFill="1" applyBorder="1" applyAlignment="1">
      <alignment vertical="center" wrapText="1"/>
    </xf>
    <xf numFmtId="38" fontId="29" fillId="7" borderId="55" xfId="3" applyFont="1" applyFill="1" applyBorder="1" applyAlignment="1" applyProtection="1">
      <alignment vertical="center" shrinkToFit="1"/>
    </xf>
    <xf numFmtId="0" fontId="29" fillId="2" borderId="56" xfId="1" applyFont="1" applyFill="1" applyBorder="1" applyAlignment="1">
      <alignment horizontal="center" vertical="center" wrapText="1"/>
    </xf>
    <xf numFmtId="0" fontId="29" fillId="2" borderId="54" xfId="1" applyFont="1" applyFill="1" applyBorder="1" applyAlignment="1">
      <alignment horizontal="center" vertical="center" wrapText="1"/>
    </xf>
    <xf numFmtId="38" fontId="29" fillId="2" borderId="56" xfId="1" applyNumberFormat="1" applyFont="1" applyFill="1" applyBorder="1" applyAlignment="1">
      <alignment horizontal="center" vertical="center" wrapText="1"/>
    </xf>
    <xf numFmtId="0" fontId="29" fillId="2" borderId="57" xfId="1" applyFont="1" applyFill="1" applyBorder="1" applyAlignment="1">
      <alignment horizontal="center" vertical="center" wrapText="1"/>
    </xf>
    <xf numFmtId="38" fontId="2" fillId="0" borderId="0" xfId="1" applyNumberFormat="1">
      <alignment vertical="center"/>
    </xf>
    <xf numFmtId="0" fontId="40" fillId="2" borderId="58" xfId="1" applyFont="1" applyFill="1" applyBorder="1" applyAlignment="1">
      <alignment horizontal="center" vertical="center" wrapText="1"/>
    </xf>
    <xf numFmtId="0" fontId="2" fillId="0" borderId="0" xfId="1" applyAlignment="1" applyProtection="1">
      <alignment vertical="top"/>
      <protection locked="0"/>
    </xf>
    <xf numFmtId="0" fontId="27" fillId="0" borderId="0" xfId="1" applyFont="1" applyProtection="1">
      <alignment vertical="center"/>
      <protection locked="0"/>
    </xf>
    <xf numFmtId="0" fontId="2" fillId="8" borderId="16" xfId="1" applyFill="1" applyBorder="1">
      <alignment vertical="center"/>
    </xf>
    <xf numFmtId="0" fontId="2" fillId="0" borderId="16" xfId="1" applyBorder="1">
      <alignment vertical="center"/>
    </xf>
    <xf numFmtId="0" fontId="2" fillId="0" borderId="16" xfId="1" applyBorder="1" applyAlignment="1">
      <alignment vertical="center" shrinkToFit="1"/>
    </xf>
    <xf numFmtId="38" fontId="0" fillId="6" borderId="16" xfId="3" applyFont="1" applyFill="1" applyBorder="1">
      <alignment vertical="center"/>
    </xf>
    <xf numFmtId="0" fontId="42" fillId="0" borderId="16" xfId="1" applyFont="1" applyBorder="1">
      <alignment vertical="center"/>
    </xf>
    <xf numFmtId="0" fontId="43" fillId="0" borderId="0" xfId="1" applyFont="1" applyAlignment="1">
      <alignment horizontal="left" vertical="center"/>
    </xf>
    <xf numFmtId="0" fontId="28" fillId="0" borderId="0" xfId="1" applyFont="1" applyAlignment="1">
      <alignment horizontal="right" vertical="center"/>
    </xf>
    <xf numFmtId="0" fontId="28" fillId="0" borderId="0" xfId="1" applyFont="1" applyAlignment="1">
      <alignment horizontal="left" vertical="center"/>
    </xf>
    <xf numFmtId="58" fontId="28" fillId="0" borderId="0" xfId="1" applyNumberFormat="1" applyFont="1" applyAlignment="1">
      <alignment horizontal="right"/>
    </xf>
    <xf numFmtId="58" fontId="28" fillId="4" borderId="0" xfId="1" applyNumberFormat="1" applyFont="1" applyFill="1" applyAlignment="1">
      <alignment horizontal="right" vertical="center"/>
    </xf>
    <xf numFmtId="176" fontId="28" fillId="0" borderId="0" xfId="4" applyNumberFormat="1" applyFont="1"/>
    <xf numFmtId="0" fontId="28" fillId="0" borderId="0" xfId="4" applyFont="1" applyAlignment="1">
      <alignment horizontal="left"/>
    </xf>
    <xf numFmtId="0" fontId="28" fillId="0" borderId="0" xfId="1" applyFont="1" applyAlignment="1">
      <alignment horizontal="center" vertical="center"/>
    </xf>
    <xf numFmtId="0" fontId="28" fillId="0" borderId="0" xfId="4" applyFont="1"/>
    <xf numFmtId="0" fontId="44" fillId="0" borderId="0" xfId="1" applyFont="1" applyAlignment="1">
      <alignment horizontal="center" vertical="center"/>
    </xf>
    <xf numFmtId="0" fontId="45" fillId="7" borderId="0" xfId="1" applyFont="1" applyFill="1" applyAlignment="1">
      <alignment horizontal="right"/>
    </xf>
    <xf numFmtId="0" fontId="28" fillId="7" borderId="0" xfId="1" applyFont="1" applyFill="1" applyAlignment="1">
      <alignment horizontal="right" vertical="center"/>
    </xf>
    <xf numFmtId="0" fontId="28" fillId="0" borderId="0" xfId="4" applyFont="1" applyAlignment="1">
      <alignment vertical="center"/>
    </xf>
    <xf numFmtId="0" fontId="47" fillId="0" borderId="0" xfId="1" applyFont="1">
      <alignment vertical="center"/>
    </xf>
    <xf numFmtId="0" fontId="28" fillId="0" borderId="0" xfId="1" applyFont="1" applyAlignment="1">
      <alignment vertical="center" wrapText="1"/>
    </xf>
    <xf numFmtId="0" fontId="47" fillId="6" borderId="0" xfId="1" applyFont="1" applyFill="1" applyAlignment="1">
      <alignment horizontal="center" vertical="center"/>
    </xf>
    <xf numFmtId="0" fontId="45" fillId="0" borderId="0" xfId="1" applyFont="1">
      <alignment vertical="center"/>
    </xf>
    <xf numFmtId="0" fontId="47" fillId="4" borderId="0" xfId="1" applyFont="1" applyFill="1" applyAlignment="1">
      <alignment horizontal="center" vertical="center"/>
    </xf>
    <xf numFmtId="0" fontId="47" fillId="0" borderId="0" xfId="1" applyFont="1" applyAlignment="1">
      <alignment horizontal="center" vertical="center"/>
    </xf>
    <xf numFmtId="0" fontId="47" fillId="0" borderId="0" xfId="1" applyFont="1" applyAlignment="1">
      <alignment horizontal="left" vertical="center"/>
    </xf>
    <xf numFmtId="0" fontId="47" fillId="0" borderId="0" xfId="1" applyFont="1" applyAlignment="1">
      <alignment vertical="center" wrapText="1"/>
    </xf>
    <xf numFmtId="0" fontId="47" fillId="0" borderId="0" xfId="5" applyFont="1">
      <alignment vertical="center"/>
    </xf>
    <xf numFmtId="0" fontId="50" fillId="0" borderId="0" xfId="5" applyFont="1">
      <alignment vertical="center"/>
    </xf>
    <xf numFmtId="0" fontId="33" fillId="0" borderId="0" xfId="5" applyFont="1" applyAlignment="1">
      <alignment vertical="center" wrapText="1"/>
    </xf>
    <xf numFmtId="0" fontId="29" fillId="0" borderId="0" xfId="5" applyFont="1" applyAlignment="1">
      <alignment vertical="center" wrapText="1"/>
    </xf>
    <xf numFmtId="0" fontId="29" fillId="0" borderId="0" xfId="5" applyFont="1">
      <alignment vertical="center"/>
    </xf>
    <xf numFmtId="0" fontId="47" fillId="0" borderId="0" xfId="5" applyFont="1" applyAlignment="1">
      <alignment vertical="top"/>
    </xf>
    <xf numFmtId="0" fontId="47" fillId="0" borderId="0" xfId="5" applyFont="1" applyAlignment="1">
      <alignment horizontal="center" vertical="center"/>
    </xf>
    <xf numFmtId="0" fontId="34" fillId="0" borderId="0" xfId="5" applyFont="1" applyAlignment="1">
      <alignment horizontal="left" vertical="center" wrapText="1"/>
    </xf>
    <xf numFmtId="0" fontId="47" fillId="0" borderId="0" xfId="5" applyFont="1" applyAlignment="1">
      <alignment vertical="center" wrapText="1"/>
    </xf>
    <xf numFmtId="0" fontId="34" fillId="0" borderId="0" xfId="5" applyFont="1">
      <alignment vertical="center"/>
    </xf>
    <xf numFmtId="0" fontId="34" fillId="0" borderId="0" xfId="5" applyFont="1" applyAlignment="1">
      <alignment vertical="center" wrapText="1"/>
    </xf>
    <xf numFmtId="0" fontId="33" fillId="0" borderId="0" xfId="1" applyFont="1">
      <alignment vertical="center"/>
    </xf>
    <xf numFmtId="0" fontId="29" fillId="0" borderId="0" xfId="1" applyFont="1">
      <alignment vertical="center"/>
    </xf>
    <xf numFmtId="0" fontId="29" fillId="0" borderId="0" xfId="1" applyFont="1" applyAlignment="1">
      <alignment horizontal="center" vertical="center"/>
    </xf>
    <xf numFmtId="0" fontId="17" fillId="0" borderId="0" xfId="1" applyFont="1">
      <alignment vertical="center"/>
    </xf>
    <xf numFmtId="0" fontId="29" fillId="0" borderId="0" xfId="1" applyFont="1" applyAlignment="1">
      <alignment horizontal="left" vertical="center"/>
    </xf>
    <xf numFmtId="0" fontId="33" fillId="0" borderId="0" xfId="1" applyFont="1" applyAlignment="1">
      <alignment horizontal="right" vertical="center"/>
    </xf>
    <xf numFmtId="0" fontId="28" fillId="0" borderId="0" xfId="1" applyFont="1" applyAlignment="1">
      <alignment horizontal="center" vertical="center" shrinkToFit="1"/>
    </xf>
    <xf numFmtId="0" fontId="28" fillId="0" borderId="62" xfId="1" applyFont="1" applyBorder="1" applyAlignment="1">
      <alignment horizontal="center" vertical="center"/>
    </xf>
    <xf numFmtId="0" fontId="28" fillId="0" borderId="60" xfId="1" applyFont="1" applyBorder="1" applyAlignment="1">
      <alignment horizontal="center" vertical="center"/>
    </xf>
    <xf numFmtId="0" fontId="29" fillId="0" borderId="0" xfId="1" applyFont="1" applyAlignment="1">
      <alignment horizontal="center" vertical="center" wrapText="1"/>
    </xf>
    <xf numFmtId="0" fontId="28" fillId="13" borderId="16" xfId="1" applyFont="1" applyFill="1" applyBorder="1" applyAlignment="1">
      <alignment horizontal="left" vertical="center"/>
    </xf>
    <xf numFmtId="0" fontId="28" fillId="0" borderId="0" xfId="1" applyFont="1" applyAlignment="1">
      <alignment horizontal="left" vertical="center" wrapText="1"/>
    </xf>
    <xf numFmtId="0" fontId="47" fillId="7" borderId="16" xfId="1" applyFont="1" applyFill="1" applyBorder="1" applyAlignment="1">
      <alignment horizontal="center" vertical="center"/>
    </xf>
    <xf numFmtId="0" fontId="28" fillId="6" borderId="16" xfId="1" applyFont="1" applyFill="1" applyBorder="1">
      <alignment vertical="center"/>
    </xf>
    <xf numFmtId="0" fontId="28" fillId="4" borderId="16" xfId="1" applyFont="1" applyFill="1" applyBorder="1">
      <alignment vertical="center"/>
    </xf>
    <xf numFmtId="0" fontId="47" fillId="6" borderId="16" xfId="1" applyFont="1" applyFill="1" applyBorder="1" applyAlignment="1">
      <alignment horizontal="center" vertical="center"/>
    </xf>
    <xf numFmtId="0" fontId="28" fillId="0" borderId="63" xfId="1" applyFont="1" applyBorder="1">
      <alignment vertical="center"/>
    </xf>
    <xf numFmtId="0" fontId="8" fillId="0" borderId="0" xfId="1" applyFont="1">
      <alignment vertical="center"/>
    </xf>
    <xf numFmtId="0" fontId="13" fillId="0" borderId="0" xfId="1" applyFont="1">
      <alignment vertical="center"/>
    </xf>
    <xf numFmtId="0" fontId="56" fillId="0" borderId="0" xfId="1" applyFont="1">
      <alignment vertical="center"/>
    </xf>
    <xf numFmtId="0" fontId="29" fillId="0" borderId="0" xfId="1" applyFont="1" applyAlignment="1">
      <alignment vertical="center" wrapText="1"/>
    </xf>
    <xf numFmtId="0" fontId="28" fillId="0" borderId="0" xfId="1" applyFont="1" applyAlignment="1">
      <alignment horizontal="left" vertical="center" indent="1"/>
    </xf>
    <xf numFmtId="0" fontId="6" fillId="0" borderId="0" xfId="1" applyFont="1" applyAlignment="1">
      <alignment vertical="center" wrapText="1"/>
    </xf>
    <xf numFmtId="178" fontId="28" fillId="0" borderId="0" xfId="1" applyNumberFormat="1" applyFont="1">
      <alignment vertical="center"/>
    </xf>
    <xf numFmtId="178" fontId="28" fillId="0" borderId="0" xfId="1" applyNumberFormat="1" applyFont="1" applyAlignment="1">
      <alignment horizontal="center" vertical="center"/>
    </xf>
    <xf numFmtId="0" fontId="28" fillId="0" borderId="0" xfId="1" applyFont="1" applyAlignment="1">
      <alignment vertical="center" textRotation="255"/>
    </xf>
    <xf numFmtId="180" fontId="29" fillId="0" borderId="19" xfId="1" applyNumberFormat="1" applyFont="1" applyBorder="1" applyAlignment="1">
      <alignment horizontal="center" vertical="center"/>
    </xf>
    <xf numFmtId="0" fontId="33" fillId="6" borderId="21" xfId="1" applyFont="1" applyFill="1" applyBorder="1" applyAlignment="1">
      <alignment horizontal="right" vertical="center" shrinkToFit="1"/>
    </xf>
    <xf numFmtId="0" fontId="33" fillId="6" borderId="8" xfId="1" applyFont="1" applyFill="1" applyBorder="1" applyAlignment="1">
      <alignment horizontal="center" vertical="center" shrinkToFit="1"/>
    </xf>
    <xf numFmtId="0" fontId="33" fillId="6" borderId="22" xfId="1" applyFont="1" applyFill="1" applyBorder="1" applyAlignment="1">
      <alignment horizontal="left" vertical="center" shrinkToFit="1"/>
    </xf>
    <xf numFmtId="0" fontId="33" fillId="4" borderId="21" xfId="1" applyFont="1" applyFill="1" applyBorder="1" applyAlignment="1">
      <alignment horizontal="right" vertical="center" shrinkToFit="1"/>
    </xf>
    <xf numFmtId="0" fontId="55" fillId="4" borderId="8" xfId="1" applyFont="1" applyFill="1" applyBorder="1" applyAlignment="1">
      <alignment horizontal="center" vertical="center" shrinkToFit="1"/>
    </xf>
    <xf numFmtId="0" fontId="33" fillId="4" borderId="22" xfId="1" applyFont="1" applyFill="1" applyBorder="1" applyAlignment="1">
      <alignment horizontal="left" vertical="center" shrinkToFit="1"/>
    </xf>
    <xf numFmtId="0" fontId="55" fillId="6" borderId="8" xfId="1" applyFont="1" applyFill="1" applyBorder="1" applyAlignment="1">
      <alignment horizontal="center" vertical="center" shrinkToFit="1"/>
    </xf>
    <xf numFmtId="0" fontId="28" fillId="0" borderId="0" xfId="1" applyFont="1" applyAlignment="1">
      <alignment horizontal="left"/>
    </xf>
    <xf numFmtId="0" fontId="33" fillId="0" borderId="0" xfId="1" applyFont="1" applyAlignment="1">
      <alignment horizontal="left" vertical="center"/>
    </xf>
    <xf numFmtId="0" fontId="33" fillId="0" borderId="0" xfId="1" applyFont="1" applyAlignment="1">
      <alignment horizontal="left" vertical="center" wrapText="1" shrinkToFit="1"/>
    </xf>
    <xf numFmtId="181" fontId="6" fillId="0" borderId="0" xfId="1" applyNumberFormat="1" applyFont="1" applyAlignment="1">
      <alignment horizontal="left" vertical="center"/>
    </xf>
    <xf numFmtId="0" fontId="33" fillId="0" borderId="0" xfId="1" applyFont="1" applyAlignment="1">
      <alignment vertical="center" textRotation="255"/>
    </xf>
    <xf numFmtId="0" fontId="29" fillId="8" borderId="14" xfId="1" applyFont="1" applyFill="1" applyBorder="1">
      <alignment vertical="center"/>
    </xf>
    <xf numFmtId="0" fontId="29" fillId="8" borderId="6" xfId="1" applyFont="1" applyFill="1" applyBorder="1">
      <alignment vertical="center"/>
    </xf>
    <xf numFmtId="0" fontId="29" fillId="8" borderId="59" xfId="1" applyFont="1" applyFill="1" applyBorder="1">
      <alignment vertical="center"/>
    </xf>
    <xf numFmtId="0" fontId="29" fillId="8" borderId="19" xfId="1" applyFont="1" applyFill="1" applyBorder="1" applyAlignment="1">
      <alignment vertical="center" wrapText="1"/>
    </xf>
    <xf numFmtId="183" fontId="58" fillId="0" borderId="17" xfId="3" applyNumberFormat="1" applyFont="1" applyFill="1" applyBorder="1" applyAlignment="1">
      <alignment vertical="center" shrinkToFit="1"/>
    </xf>
    <xf numFmtId="0" fontId="58" fillId="0" borderId="59" xfId="1" applyFont="1" applyBorder="1" applyAlignment="1">
      <alignment vertical="center" shrinkToFit="1"/>
    </xf>
    <xf numFmtId="0" fontId="58" fillId="0" borderId="18" xfId="1" applyFont="1" applyBorder="1" applyAlignment="1">
      <alignment vertical="center" shrinkToFit="1"/>
    </xf>
    <xf numFmtId="184" fontId="58" fillId="2" borderId="64" xfId="3" applyNumberFormat="1" applyFont="1" applyFill="1" applyBorder="1" applyAlignment="1">
      <alignment horizontal="right" vertical="center" shrinkToFit="1"/>
    </xf>
    <xf numFmtId="185" fontId="58" fillId="0" borderId="71" xfId="3" applyNumberFormat="1" applyFont="1" applyFill="1" applyBorder="1" applyAlignment="1">
      <alignment horizontal="right" vertical="center" shrinkToFit="1"/>
    </xf>
    <xf numFmtId="183" fontId="58" fillId="6" borderId="66" xfId="3" applyNumberFormat="1" applyFont="1" applyFill="1" applyBorder="1" applyAlignment="1">
      <alignment vertical="center" shrinkToFit="1"/>
    </xf>
    <xf numFmtId="185" fontId="58" fillId="6" borderId="67" xfId="3" applyNumberFormat="1" applyFont="1" applyFill="1" applyBorder="1" applyAlignment="1">
      <alignment vertical="center" shrinkToFit="1"/>
    </xf>
    <xf numFmtId="182" fontId="58" fillId="7" borderId="64" xfId="3" applyNumberFormat="1" applyFont="1" applyFill="1" applyBorder="1" applyAlignment="1">
      <alignment horizontal="right" vertical="center" shrinkToFit="1"/>
    </xf>
    <xf numFmtId="186" fontId="58" fillId="7" borderId="65" xfId="1" applyNumberFormat="1" applyFont="1" applyFill="1" applyBorder="1" applyAlignment="1">
      <alignment horizontal="right" vertical="center" shrinkToFit="1"/>
    </xf>
    <xf numFmtId="184" fontId="6" fillId="0" borderId="0" xfId="1" applyNumberFormat="1" applyFont="1">
      <alignment vertical="center"/>
    </xf>
    <xf numFmtId="184" fontId="35" fillId="0" borderId="17" xfId="3" applyNumberFormat="1" applyFont="1" applyFill="1" applyBorder="1" applyAlignment="1">
      <alignment horizontal="center" vertical="center" textRotation="255" shrinkToFit="1"/>
    </xf>
    <xf numFmtId="184" fontId="60" fillId="7" borderId="17" xfId="3" applyNumberFormat="1" applyFont="1" applyFill="1" applyBorder="1" applyAlignment="1">
      <alignment horizontal="left" vertical="top" wrapText="1"/>
    </xf>
    <xf numFmtId="186" fontId="58" fillId="0" borderId="65" xfId="1" applyNumberFormat="1" applyFont="1" applyBorder="1" applyAlignment="1">
      <alignment horizontal="right" vertical="center" shrinkToFit="1"/>
    </xf>
    <xf numFmtId="0" fontId="6" fillId="0" borderId="0" xfId="1" applyFont="1" applyAlignment="1">
      <alignment vertical="top" wrapText="1"/>
    </xf>
    <xf numFmtId="0" fontId="29" fillId="0" borderId="0" xfId="1" applyFont="1" applyAlignment="1">
      <alignment vertical="center" textRotation="255"/>
    </xf>
    <xf numFmtId="0" fontId="29" fillId="2" borderId="0" xfId="1" applyFont="1" applyFill="1" applyAlignment="1">
      <alignment horizontal="center" vertical="center"/>
    </xf>
    <xf numFmtId="189" fontId="61" fillId="2" borderId="0" xfId="3" applyNumberFormat="1" applyFont="1" applyFill="1" applyBorder="1" applyAlignment="1">
      <alignment horizontal="right" vertical="center" wrapText="1"/>
    </xf>
    <xf numFmtId="191" fontId="58" fillId="2" borderId="0" xfId="3" applyNumberFormat="1" applyFont="1" applyFill="1" applyBorder="1" applyAlignment="1">
      <alignment horizontal="right" vertical="center" shrinkToFit="1"/>
    </xf>
    <xf numFmtId="0" fontId="29" fillId="8" borderId="19" xfId="1" applyFont="1" applyFill="1" applyBorder="1" applyAlignment="1">
      <alignment horizontal="center" vertical="center" wrapText="1" shrinkToFit="1"/>
    </xf>
    <xf numFmtId="189" fontId="58" fillId="2" borderId="0" xfId="3" applyNumberFormat="1" applyFont="1" applyFill="1" applyBorder="1" applyAlignment="1">
      <alignment horizontal="right" vertical="center" shrinkToFit="1"/>
    </xf>
    <xf numFmtId="0" fontId="29" fillId="8" borderId="21" xfId="1" applyFont="1" applyFill="1" applyBorder="1" applyAlignment="1">
      <alignment horizontal="center" vertical="center" wrapText="1" shrinkToFit="1"/>
    </xf>
    <xf numFmtId="0" fontId="28" fillId="0" borderId="0" xfId="1" applyFont="1" applyAlignment="1">
      <alignment horizontal="left" vertical="top" indent="1"/>
    </xf>
    <xf numFmtId="0" fontId="6" fillId="0" borderId="0" xfId="1" applyFont="1" applyAlignment="1">
      <alignment vertical="top"/>
    </xf>
    <xf numFmtId="0" fontId="33" fillId="0" borderId="0" xfId="1" applyFont="1" applyAlignment="1">
      <alignment vertical="center" wrapText="1"/>
    </xf>
    <xf numFmtId="0" fontId="29" fillId="0" borderId="0" xfId="1" applyFont="1" applyAlignment="1"/>
    <xf numFmtId="0" fontId="6" fillId="0" borderId="0" xfId="1" applyFont="1" applyAlignment="1">
      <alignment horizontal="center" vertical="center"/>
    </xf>
    <xf numFmtId="0" fontId="63" fillId="0" borderId="0" xfId="1" applyFont="1">
      <alignment vertical="center"/>
    </xf>
    <xf numFmtId="0" fontId="31" fillId="0" borderId="0" xfId="1" applyFont="1">
      <alignment vertical="center"/>
    </xf>
    <xf numFmtId="0" fontId="28" fillId="7" borderId="16" xfId="1" applyFont="1" applyFill="1" applyBorder="1" applyAlignment="1">
      <alignment horizontal="center" vertical="center"/>
    </xf>
    <xf numFmtId="192" fontId="28" fillId="7" borderId="16" xfId="1" applyNumberFormat="1" applyFont="1" applyFill="1" applyBorder="1" applyAlignment="1">
      <alignment horizontal="center" vertical="center"/>
    </xf>
    <xf numFmtId="192" fontId="28" fillId="7" borderId="0" xfId="1" applyNumberFormat="1" applyFont="1" applyFill="1" applyAlignment="1">
      <alignment horizontal="left" vertical="center"/>
    </xf>
    <xf numFmtId="0" fontId="7" fillId="0" borderId="0" xfId="1" applyFont="1" applyAlignment="1">
      <alignment horizontal="center" vertical="center"/>
    </xf>
    <xf numFmtId="0" fontId="33" fillId="0" borderId="0" xfId="1" applyFont="1" applyAlignment="1">
      <alignment horizontal="center" vertical="center"/>
    </xf>
    <xf numFmtId="0" fontId="64" fillId="0" borderId="59" xfId="1" applyFont="1" applyBorder="1" applyAlignment="1">
      <alignment horizontal="center" vertical="center"/>
    </xf>
    <xf numFmtId="0" fontId="64" fillId="0" borderId="0" xfId="1" applyFont="1" applyAlignment="1">
      <alignment horizontal="center" vertical="center"/>
    </xf>
    <xf numFmtId="192" fontId="64" fillId="0" borderId="59" xfId="1" applyNumberFormat="1" applyFont="1" applyBorder="1" applyAlignment="1">
      <alignment horizontal="center" vertical="center"/>
    </xf>
    <xf numFmtId="192" fontId="31" fillId="0" borderId="0" xfId="1" applyNumberFormat="1" applyFont="1" applyAlignment="1">
      <alignment horizontal="left" vertical="center"/>
    </xf>
    <xf numFmtId="0" fontId="6" fillId="0" borderId="20" xfId="1" applyFont="1" applyBorder="1">
      <alignment vertical="center"/>
    </xf>
    <xf numFmtId="0" fontId="6" fillId="4" borderId="17" xfId="1" applyFont="1" applyFill="1" applyBorder="1">
      <alignment vertical="center"/>
    </xf>
    <xf numFmtId="0" fontId="6" fillId="4" borderId="59" xfId="1" applyFont="1" applyFill="1" applyBorder="1">
      <alignment vertical="center"/>
    </xf>
    <xf numFmtId="0" fontId="6" fillId="4" borderId="18" xfId="1" applyFont="1" applyFill="1" applyBorder="1">
      <alignment vertical="center"/>
    </xf>
    <xf numFmtId="0" fontId="6" fillId="4" borderId="19" xfId="1" applyFont="1" applyFill="1" applyBorder="1">
      <alignment vertical="center"/>
    </xf>
    <xf numFmtId="0" fontId="6" fillId="4" borderId="0" xfId="1" applyFont="1" applyFill="1">
      <alignment vertical="center"/>
    </xf>
    <xf numFmtId="0" fontId="6" fillId="4" borderId="20" xfId="1" applyFont="1" applyFill="1" applyBorder="1">
      <alignment vertical="center"/>
    </xf>
    <xf numFmtId="0" fontId="6" fillId="4" borderId="21" xfId="1" applyFont="1" applyFill="1" applyBorder="1">
      <alignment vertical="center"/>
    </xf>
    <xf numFmtId="0" fontId="6" fillId="4" borderId="22" xfId="1" applyFont="1" applyFill="1" applyBorder="1">
      <alignment vertical="center"/>
    </xf>
    <xf numFmtId="0" fontId="65" fillId="0" borderId="0" xfId="1" applyFont="1" applyAlignment="1">
      <alignment horizontal="left" vertical="center"/>
    </xf>
    <xf numFmtId="0" fontId="65" fillId="0" borderId="0" xfId="1" applyFont="1" applyAlignment="1">
      <alignment horizontal="center" vertical="center"/>
    </xf>
    <xf numFmtId="0" fontId="66" fillId="0" borderId="0" xfId="1" applyFont="1">
      <alignment vertical="center"/>
    </xf>
    <xf numFmtId="0" fontId="67" fillId="0" borderId="0" xfId="1" applyFont="1">
      <alignment vertical="center"/>
    </xf>
    <xf numFmtId="0" fontId="69" fillId="0" borderId="0" xfId="6" applyFont="1" applyAlignment="1" applyProtection="1">
      <alignment horizontal="center" vertical="center"/>
      <protection locked="0"/>
    </xf>
    <xf numFmtId="0" fontId="48" fillId="0" borderId="0" xfId="1" applyFont="1">
      <alignment vertical="center"/>
    </xf>
    <xf numFmtId="0" fontId="71" fillId="0" borderId="0" xfId="1" applyFont="1" applyAlignment="1">
      <alignment horizontal="center" vertical="center"/>
    </xf>
    <xf numFmtId="58" fontId="72" fillId="7" borderId="8" xfId="1" applyNumberFormat="1" applyFont="1" applyFill="1" applyBorder="1" applyAlignment="1">
      <alignment horizontal="centerContinuous" vertical="center"/>
    </xf>
    <xf numFmtId="0" fontId="2" fillId="7" borderId="8" xfId="1" applyFill="1" applyBorder="1" applyAlignment="1">
      <alignment horizontal="centerContinuous" vertical="center"/>
    </xf>
    <xf numFmtId="0" fontId="70" fillId="0" borderId="0" xfId="6" applyFont="1" applyAlignment="1" applyProtection="1">
      <alignment horizontal="center" vertical="center"/>
      <protection locked="0"/>
    </xf>
    <xf numFmtId="0" fontId="73" fillId="0" borderId="0" xfId="6" applyFont="1" applyAlignment="1" applyProtection="1">
      <protection locked="0"/>
    </xf>
    <xf numFmtId="0" fontId="31" fillId="0" borderId="19" xfId="1" applyFont="1" applyBorder="1" applyAlignment="1">
      <alignment horizontal="center" vertical="center"/>
    </xf>
    <xf numFmtId="0" fontId="71" fillId="0" borderId="19" xfId="1" applyFont="1" applyBorder="1" applyAlignment="1">
      <alignment horizontal="center" vertical="center"/>
    </xf>
    <xf numFmtId="0" fontId="47" fillId="0" borderId="79" xfId="1" applyFont="1" applyBorder="1" applyAlignment="1">
      <alignment horizontal="center" vertical="top"/>
    </xf>
    <xf numFmtId="0" fontId="28" fillId="0" borderId="79" xfId="1" applyFont="1" applyBorder="1" applyAlignment="1">
      <alignment horizontal="center" vertical="center" wrapText="1"/>
    </xf>
    <xf numFmtId="0" fontId="69" fillId="0" borderId="19" xfId="6" applyFont="1" applyBorder="1" applyAlignment="1" applyProtection="1">
      <alignment horizontal="center" vertical="center"/>
      <protection locked="0"/>
    </xf>
    <xf numFmtId="0" fontId="70" fillId="0" borderId="18" xfId="6" applyFont="1" applyBorder="1" applyAlignment="1" applyProtection="1">
      <alignment horizontal="center" vertical="center"/>
      <protection locked="0"/>
    </xf>
    <xf numFmtId="0" fontId="70" fillId="0" borderId="24" xfId="6" applyFont="1" applyBorder="1" applyAlignment="1" applyProtection="1">
      <alignment horizontal="center" vertical="center" wrapText="1"/>
      <protection locked="0"/>
    </xf>
    <xf numFmtId="0" fontId="74" fillId="4" borderId="80" xfId="1" applyFont="1" applyFill="1" applyBorder="1" applyAlignment="1">
      <alignment horizontal="center" vertical="center" shrinkToFit="1"/>
    </xf>
    <xf numFmtId="0" fontId="74" fillId="4" borderId="80" xfId="1" applyFont="1" applyFill="1" applyBorder="1" applyAlignment="1">
      <alignment horizontal="left" vertical="center" shrinkToFit="1"/>
    </xf>
    <xf numFmtId="0" fontId="74" fillId="6" borderId="80" xfId="1" applyFont="1" applyFill="1" applyBorder="1" applyAlignment="1">
      <alignment horizontal="left" vertical="center" shrinkToFit="1"/>
    </xf>
    <xf numFmtId="0" fontId="74" fillId="4" borderId="81" xfId="1" applyFont="1" applyFill="1" applyBorder="1" applyAlignment="1">
      <alignment horizontal="center" vertical="center" wrapText="1"/>
    </xf>
    <xf numFmtId="0" fontId="69" fillId="6" borderId="80" xfId="1" applyFont="1" applyFill="1" applyBorder="1">
      <alignment vertical="center"/>
    </xf>
    <xf numFmtId="0" fontId="75" fillId="6" borderId="81" xfId="1" applyFont="1" applyFill="1" applyBorder="1" applyAlignment="1">
      <alignment vertical="center" shrinkToFit="1"/>
    </xf>
    <xf numFmtId="0" fontId="70" fillId="6" borderId="80" xfId="1" applyFont="1" applyFill="1" applyBorder="1">
      <alignment vertical="center"/>
    </xf>
    <xf numFmtId="0" fontId="76" fillId="0" borderId="0" xfId="1" applyFont="1">
      <alignment vertical="center"/>
    </xf>
    <xf numFmtId="0" fontId="74" fillId="4" borderId="80" xfId="1" applyFont="1" applyFill="1" applyBorder="1" applyAlignment="1">
      <alignment horizontal="center" vertical="center" wrapText="1"/>
    </xf>
    <xf numFmtId="0" fontId="77" fillId="6" borderId="80" xfId="6" applyFont="1" applyFill="1" applyBorder="1" applyAlignment="1" applyProtection="1">
      <alignment vertical="center" wrapText="1"/>
      <protection locked="0"/>
    </xf>
    <xf numFmtId="0" fontId="75" fillId="6" borderId="80" xfId="1" applyFont="1" applyFill="1" applyBorder="1" applyAlignment="1">
      <alignment vertical="center" shrinkToFit="1"/>
    </xf>
    <xf numFmtId="0" fontId="78" fillId="14" borderId="82" xfId="4" applyFont="1" applyFill="1" applyBorder="1" applyAlignment="1">
      <alignment vertical="center"/>
    </xf>
    <xf numFmtId="0" fontId="78" fillId="14" borderId="83" xfId="4" applyFont="1" applyFill="1" applyBorder="1" applyAlignment="1">
      <alignment vertical="center"/>
    </xf>
    <xf numFmtId="0" fontId="2" fillId="0" borderId="19" xfId="1" applyBorder="1">
      <alignment vertical="center"/>
    </xf>
    <xf numFmtId="0" fontId="31" fillId="0" borderId="0" xfId="4" applyFont="1" applyProtection="1">
      <protection locked="0"/>
    </xf>
    <xf numFmtId="0" fontId="79" fillId="4" borderId="80" xfId="1" applyFont="1" applyFill="1" applyBorder="1" applyAlignment="1">
      <alignment horizontal="center" vertical="center" shrinkToFit="1"/>
    </xf>
    <xf numFmtId="0" fontId="79" fillId="4" borderId="80" xfId="1" applyFont="1" applyFill="1" applyBorder="1" applyAlignment="1">
      <alignment horizontal="left" vertical="center" shrinkToFit="1"/>
    </xf>
    <xf numFmtId="0" fontId="79" fillId="6" borderId="80" xfId="1" applyFont="1" applyFill="1" applyBorder="1" applyAlignment="1">
      <alignment horizontal="left" vertical="center" shrinkToFit="1"/>
    </xf>
    <xf numFmtId="0" fontId="79" fillId="4" borderId="80" xfId="1" applyFont="1" applyFill="1" applyBorder="1" applyAlignment="1">
      <alignment horizontal="center" vertical="center" wrapText="1"/>
    </xf>
    <xf numFmtId="0" fontId="66" fillId="6" borderId="80" xfId="1" applyFont="1" applyFill="1" applyBorder="1">
      <alignment vertical="center"/>
    </xf>
    <xf numFmtId="0" fontId="67" fillId="6" borderId="80" xfId="1" applyFont="1" applyFill="1" applyBorder="1">
      <alignment vertical="center"/>
    </xf>
    <xf numFmtId="0" fontId="80" fillId="0" borderId="0" xfId="1" applyFont="1" applyAlignment="1">
      <alignment horizontal="centerContinuous" vertical="center" wrapText="1"/>
    </xf>
    <xf numFmtId="0" fontId="81" fillId="0" borderId="0" xfId="1" applyFont="1" applyAlignment="1">
      <alignment horizontal="centerContinuous" vertical="center" wrapText="1"/>
    </xf>
    <xf numFmtId="0" fontId="47" fillId="0" borderId="0" xfId="6" applyFont="1" applyProtection="1">
      <alignment vertical="center"/>
      <protection locked="0"/>
    </xf>
    <xf numFmtId="0" fontId="34" fillId="0" borderId="0" xfId="6" applyFont="1" applyProtection="1">
      <alignment vertical="center"/>
      <protection locked="0"/>
    </xf>
    <xf numFmtId="0" fontId="48" fillId="0" borderId="0" xfId="6" applyFont="1" applyAlignment="1" applyProtection="1">
      <alignment horizontal="center" vertical="center"/>
      <protection locked="0"/>
    </xf>
    <xf numFmtId="0" fontId="82" fillId="0" borderId="0" xfId="6" applyFont="1" applyProtection="1">
      <alignment vertical="center"/>
      <protection locked="0"/>
    </xf>
    <xf numFmtId="0" fontId="82" fillId="0" borderId="0" xfId="1" applyFont="1" applyAlignment="1">
      <alignment horizontal="left" vertical="center" wrapText="1"/>
    </xf>
    <xf numFmtId="0" fontId="67" fillId="0" borderId="0" xfId="6" applyFont="1" applyProtection="1">
      <alignment vertical="center"/>
      <protection locked="0"/>
    </xf>
    <xf numFmtId="0" fontId="47" fillId="0" borderId="0" xfId="6" applyFont="1" applyAlignment="1" applyProtection="1">
      <alignment vertical="top"/>
      <protection locked="0"/>
    </xf>
    <xf numFmtId="0" fontId="83" fillId="0" borderId="0" xfId="6" applyFont="1" applyAlignment="1" applyProtection="1">
      <alignment horizontal="right" vertical="top" wrapText="1"/>
      <protection locked="0"/>
    </xf>
    <xf numFmtId="0" fontId="47" fillId="0" borderId="0" xfId="6" applyFont="1" applyAlignment="1" applyProtection="1">
      <alignment vertical="top" wrapText="1"/>
      <protection locked="0"/>
    </xf>
    <xf numFmtId="0" fontId="83" fillId="0" borderId="0" xfId="6" applyFont="1" applyAlignment="1" applyProtection="1">
      <alignment vertical="top"/>
      <protection locked="0"/>
    </xf>
    <xf numFmtId="0" fontId="84" fillId="0" borderId="0" xfId="6" applyFont="1" applyAlignment="1" applyProtection="1">
      <alignment vertical="top"/>
      <protection locked="0"/>
    </xf>
    <xf numFmtId="0" fontId="66" fillId="0" borderId="0" xfId="1" applyFont="1" applyAlignment="1">
      <alignment vertical="top"/>
    </xf>
    <xf numFmtId="0" fontId="67" fillId="0" borderId="0" xfId="1" applyFont="1" applyAlignment="1">
      <alignment vertical="top"/>
    </xf>
    <xf numFmtId="0" fontId="71" fillId="0" borderId="0" xfId="6" applyFont="1" applyAlignment="1" applyProtection="1">
      <alignment horizontal="center" vertical="center" textRotation="255" wrapText="1"/>
      <protection locked="0"/>
    </xf>
    <xf numFmtId="0" fontId="71" fillId="0" borderId="0" xfId="6" applyFont="1" applyAlignment="1" applyProtection="1">
      <alignment vertical="center" wrapText="1"/>
      <protection locked="0"/>
    </xf>
    <xf numFmtId="0" fontId="84" fillId="0" borderId="0" xfId="6" applyFont="1" applyProtection="1">
      <alignment vertical="center"/>
      <protection locked="0"/>
    </xf>
    <xf numFmtId="0" fontId="71" fillId="0" borderId="0" xfId="1" applyFont="1" applyAlignment="1">
      <alignment vertical="center" wrapText="1"/>
    </xf>
    <xf numFmtId="0" fontId="71" fillId="0" borderId="0" xfId="1" applyFont="1" applyAlignment="1">
      <alignment horizontal="center" vertical="center" textRotation="255" wrapText="1"/>
    </xf>
    <xf numFmtId="0" fontId="82" fillId="0" borderId="0" xfId="1" applyFont="1">
      <alignment vertical="center"/>
    </xf>
    <xf numFmtId="0" fontId="85" fillId="0" borderId="0" xfId="1" applyFont="1">
      <alignment vertical="center"/>
    </xf>
    <xf numFmtId="0" fontId="37" fillId="0" borderId="0" xfId="1" applyFont="1" applyProtection="1">
      <alignment vertical="center"/>
      <protection locked="0"/>
    </xf>
    <xf numFmtId="0" fontId="45" fillId="0" borderId="0" xfId="1" applyFont="1" applyAlignment="1">
      <alignment horizontal="left" vertical="center"/>
    </xf>
    <xf numFmtId="0" fontId="28" fillId="0" borderId="0" xfId="4" applyFont="1" applyAlignment="1">
      <alignment horizontal="left" vertical="center"/>
    </xf>
    <xf numFmtId="0" fontId="28" fillId="0" borderId="0" xfId="4" applyFont="1" applyAlignment="1">
      <alignment horizontal="left" vertical="center" wrapText="1"/>
    </xf>
    <xf numFmtId="0" fontId="29" fillId="2" borderId="0" xfId="4" applyFont="1" applyFill="1" applyAlignment="1">
      <alignment horizontal="center" vertical="center" wrapText="1"/>
    </xf>
    <xf numFmtId="0" fontId="30" fillId="2" borderId="0" xfId="1" applyFont="1" applyFill="1" applyAlignment="1">
      <alignment horizontal="center" vertical="center" wrapText="1"/>
    </xf>
    <xf numFmtId="0" fontId="29" fillId="2" borderId="0" xfId="1" applyFont="1" applyFill="1" applyAlignment="1">
      <alignment horizontal="center" vertical="center" wrapText="1"/>
    </xf>
    <xf numFmtId="0" fontId="2" fillId="2" borderId="0" xfId="1" applyFill="1" applyAlignment="1">
      <alignment horizontal="center" vertical="center" wrapText="1"/>
    </xf>
    <xf numFmtId="0" fontId="31" fillId="2" borderId="0" xfId="4" applyFont="1" applyFill="1" applyProtection="1">
      <protection locked="0"/>
    </xf>
    <xf numFmtId="0" fontId="2" fillId="0" borderId="0" xfId="1" applyAlignment="1">
      <alignment horizontal="left" vertical="center" wrapText="1"/>
    </xf>
    <xf numFmtId="0" fontId="29" fillId="0" borderId="0" xfId="4" applyFont="1" applyAlignment="1" applyProtection="1">
      <alignment horizontal="left" vertical="center"/>
      <protection locked="0"/>
    </xf>
    <xf numFmtId="0" fontId="29" fillId="8" borderId="6" xfId="1" applyFont="1" applyFill="1" applyBorder="1" applyAlignment="1">
      <alignment horizontal="left" vertical="center" wrapText="1"/>
    </xf>
    <xf numFmtId="0" fontId="90" fillId="2" borderId="6" xfId="1" applyFont="1" applyFill="1" applyBorder="1" applyAlignment="1">
      <alignment horizontal="center" vertical="center" wrapText="1"/>
    </xf>
    <xf numFmtId="0" fontId="31" fillId="0" borderId="0" xfId="4" applyFont="1"/>
    <xf numFmtId="0" fontId="96" fillId="13" borderId="5" xfId="1" applyFont="1" applyFill="1" applyBorder="1" applyAlignment="1">
      <alignment horizontal="left" vertical="center"/>
    </xf>
    <xf numFmtId="0" fontId="96" fillId="13" borderId="6" xfId="1" applyFont="1" applyFill="1" applyBorder="1" applyAlignment="1">
      <alignment horizontal="left" vertical="center"/>
    </xf>
    <xf numFmtId="0" fontId="96" fillId="13" borderId="15" xfId="1" applyFont="1" applyFill="1" applyBorder="1" applyAlignment="1">
      <alignment horizontal="left" vertical="center"/>
    </xf>
    <xf numFmtId="0" fontId="96" fillId="13" borderId="53" xfId="1" applyFont="1" applyFill="1" applyBorder="1" applyAlignment="1">
      <alignment horizontal="center" vertical="center"/>
    </xf>
    <xf numFmtId="0" fontId="96" fillId="13" borderId="55" xfId="1" applyFont="1" applyFill="1" applyBorder="1" applyAlignment="1">
      <alignment horizontal="center" vertical="center" wrapText="1"/>
    </xf>
    <xf numFmtId="0" fontId="96" fillId="11" borderId="55" xfId="1" applyFont="1" applyFill="1" applyBorder="1" applyAlignment="1">
      <alignment horizontal="center" vertical="center" wrapText="1"/>
    </xf>
    <xf numFmtId="0" fontId="96" fillId="13" borderId="41" xfId="1" applyFont="1" applyFill="1" applyBorder="1" applyAlignment="1">
      <alignment horizontal="center" vertical="center" wrapText="1"/>
    </xf>
    <xf numFmtId="0" fontId="97" fillId="11" borderId="55" xfId="1" applyFont="1" applyFill="1" applyBorder="1" applyAlignment="1">
      <alignment horizontal="center" vertical="center" wrapText="1"/>
    </xf>
    <xf numFmtId="38" fontId="99" fillId="7" borderId="87" xfId="3" applyFont="1" applyFill="1" applyBorder="1" applyAlignment="1" applyProtection="1">
      <alignment horizontal="right" vertical="center" shrinkToFit="1"/>
    </xf>
    <xf numFmtId="38" fontId="99" fillId="0" borderId="81" xfId="3" applyFont="1" applyFill="1" applyBorder="1" applyAlignment="1" applyProtection="1">
      <alignment horizontal="left" vertical="center" wrapText="1"/>
    </xf>
    <xf numFmtId="38" fontId="99" fillId="7" borderId="81" xfId="3" applyFont="1" applyFill="1" applyBorder="1" applyAlignment="1" applyProtection="1">
      <alignment horizontal="right" vertical="center" shrinkToFit="1"/>
    </xf>
    <xf numFmtId="38" fontId="99" fillId="7" borderId="88" xfId="3" applyFont="1" applyFill="1" applyBorder="1" applyAlignment="1" applyProtection="1">
      <alignment horizontal="right" vertical="center" shrinkToFit="1"/>
    </xf>
    <xf numFmtId="38" fontId="99" fillId="7" borderId="89" xfId="3" applyFont="1" applyFill="1" applyBorder="1" applyAlignment="1" applyProtection="1">
      <alignment horizontal="right" vertical="center" shrinkToFit="1"/>
    </xf>
    <xf numFmtId="38" fontId="99" fillId="0" borderId="80" xfId="3" applyFont="1" applyFill="1" applyBorder="1" applyAlignment="1" applyProtection="1">
      <alignment horizontal="left" vertical="center" wrapText="1"/>
    </xf>
    <xf numFmtId="38" fontId="99" fillId="7" borderId="80" xfId="3" applyFont="1" applyFill="1" applyBorder="1" applyAlignment="1" applyProtection="1">
      <alignment horizontal="right" vertical="center" shrinkToFit="1"/>
    </xf>
    <xf numFmtId="38" fontId="99" fillId="7" borderId="92" xfId="3" applyFont="1" applyFill="1" applyBorder="1" applyAlignment="1" applyProtection="1">
      <alignment horizontal="right" vertical="center" shrinkToFit="1"/>
    </xf>
    <xf numFmtId="38" fontId="60" fillId="0" borderId="80" xfId="3" applyFont="1" applyFill="1" applyBorder="1" applyAlignment="1" applyProtection="1">
      <alignment horizontal="left" vertical="center" wrapText="1"/>
    </xf>
    <xf numFmtId="38" fontId="99" fillId="7" borderId="93" xfId="3" applyFont="1" applyFill="1" applyBorder="1" applyAlignment="1" applyProtection="1">
      <alignment horizontal="right" vertical="center" shrinkToFit="1"/>
    </xf>
    <xf numFmtId="38" fontId="100" fillId="7" borderId="93" xfId="3" applyFont="1" applyFill="1" applyBorder="1" applyAlignment="1" applyProtection="1">
      <alignment horizontal="left" vertical="center" shrinkToFit="1"/>
    </xf>
    <xf numFmtId="38" fontId="100" fillId="0" borderId="80" xfId="3" applyFont="1" applyFill="1" applyBorder="1" applyAlignment="1" applyProtection="1">
      <alignment horizontal="left" vertical="center" wrapText="1"/>
    </xf>
    <xf numFmtId="38" fontId="100" fillId="7" borderId="80" xfId="3" applyFont="1" applyFill="1" applyBorder="1" applyAlignment="1" applyProtection="1">
      <alignment horizontal="left" vertical="center" shrinkToFit="1"/>
    </xf>
    <xf numFmtId="38" fontId="100" fillId="7" borderId="94" xfId="3" applyFont="1" applyFill="1" applyBorder="1" applyAlignment="1" applyProtection="1">
      <alignment horizontal="left" vertical="center" shrinkToFit="1"/>
    </xf>
    <xf numFmtId="38" fontId="99" fillId="7" borderId="98" xfId="3" applyFont="1" applyFill="1" applyBorder="1" applyAlignment="1" applyProtection="1">
      <alignment horizontal="right" vertical="center" shrinkToFit="1"/>
    </xf>
    <xf numFmtId="38" fontId="99" fillId="0" borderId="99" xfId="3" applyFont="1" applyFill="1" applyBorder="1" applyAlignment="1" applyProtection="1">
      <alignment horizontal="right" vertical="center" shrinkToFit="1"/>
    </xf>
    <xf numFmtId="38" fontId="99" fillId="7" borderId="99" xfId="3" applyFont="1" applyFill="1" applyBorder="1" applyAlignment="1" applyProtection="1">
      <alignment horizontal="right" vertical="center" shrinkToFit="1"/>
    </xf>
    <xf numFmtId="38" fontId="99" fillId="7" borderId="100" xfId="3" applyFont="1" applyFill="1" applyBorder="1" applyAlignment="1" applyProtection="1">
      <alignment horizontal="right" vertical="center" shrinkToFit="1"/>
    </xf>
    <xf numFmtId="38" fontId="99" fillId="0" borderId="96" xfId="3" applyFont="1" applyFill="1" applyBorder="1" applyAlignment="1" applyProtection="1">
      <alignment horizontal="right" vertical="center" shrinkToFit="1"/>
    </xf>
    <xf numFmtId="38" fontId="99" fillId="7" borderId="101" xfId="3" applyFont="1" applyFill="1" applyBorder="1" applyAlignment="1" applyProtection="1">
      <alignment horizontal="right" vertical="center" shrinkToFit="1"/>
    </xf>
    <xf numFmtId="0" fontId="71" fillId="0" borderId="0" xfId="4" applyFont="1" applyAlignment="1">
      <alignment shrinkToFit="1"/>
    </xf>
    <xf numFmtId="0" fontId="31" fillId="0" borderId="0" xfId="4" applyFont="1" applyAlignment="1">
      <alignment shrinkToFit="1"/>
    </xf>
    <xf numFmtId="38" fontId="45" fillId="0" borderId="0" xfId="1" applyNumberFormat="1" applyFont="1" applyAlignment="1">
      <alignment horizontal="left" vertical="center" shrinkToFit="1"/>
    </xf>
    <xf numFmtId="0" fontId="2" fillId="0" borderId="6" xfId="1" applyBorder="1" applyAlignment="1">
      <alignment horizontal="center" vertical="center"/>
    </xf>
    <xf numFmtId="0" fontId="101" fillId="13" borderId="16" xfId="1" applyFont="1" applyFill="1" applyBorder="1" applyAlignment="1">
      <alignment horizontal="center" vertical="center"/>
    </xf>
    <xf numFmtId="38" fontId="102" fillId="7" borderId="16" xfId="3" applyFont="1" applyFill="1" applyBorder="1" applyAlignment="1" applyProtection="1">
      <alignment horizontal="center" vertical="center" shrinkToFit="1"/>
    </xf>
    <xf numFmtId="0" fontId="102" fillId="7" borderId="16" xfId="1" applyFont="1" applyFill="1" applyBorder="1" applyAlignment="1">
      <alignment horizontal="center" vertical="center" shrinkToFit="1"/>
    </xf>
    <xf numFmtId="0" fontId="92" fillId="7" borderId="16" xfId="1" applyFont="1" applyFill="1" applyBorder="1" applyAlignment="1">
      <alignment horizontal="center" vertical="center" shrinkToFit="1"/>
    </xf>
    <xf numFmtId="0" fontId="33" fillId="0" borderId="19" xfId="4" applyFont="1" applyBorder="1" applyAlignment="1">
      <alignment vertical="center"/>
    </xf>
    <xf numFmtId="0" fontId="33" fillId="0" borderId="0" xfId="4" applyFont="1" applyAlignment="1">
      <alignment vertical="center"/>
    </xf>
    <xf numFmtId="0" fontId="101" fillId="0" borderId="19" xfId="1" applyFont="1" applyBorder="1" applyAlignment="1">
      <alignment vertical="center" wrapText="1"/>
    </xf>
    <xf numFmtId="0" fontId="101" fillId="0" borderId="0" xfId="1" applyFont="1" applyAlignment="1">
      <alignment vertical="center" wrapText="1"/>
    </xf>
    <xf numFmtId="0" fontId="101" fillId="0" borderId="0" xfId="1" applyFont="1">
      <alignment vertical="center"/>
    </xf>
    <xf numFmtId="0" fontId="101" fillId="0" borderId="19" xfId="1" applyFont="1" applyBorder="1">
      <alignment vertical="center"/>
    </xf>
    <xf numFmtId="38" fontId="91" fillId="0" borderId="19" xfId="3" applyFont="1" applyFill="1" applyBorder="1" applyAlignment="1" applyProtection="1">
      <alignment vertical="center" shrinkToFit="1"/>
    </xf>
    <xf numFmtId="38" fontId="48" fillId="0" borderId="0" xfId="3" applyFont="1" applyFill="1" applyBorder="1" applyAlignment="1" applyProtection="1">
      <alignment vertical="center" shrinkToFit="1"/>
    </xf>
    <xf numFmtId="38" fontId="48" fillId="0" borderId="19" xfId="3" applyFont="1" applyFill="1" applyBorder="1" applyAlignment="1" applyProtection="1">
      <alignment vertical="center" shrinkToFit="1"/>
    </xf>
    <xf numFmtId="0" fontId="101" fillId="13" borderId="24" xfId="1" applyFont="1" applyFill="1" applyBorder="1" applyAlignment="1">
      <alignment horizontal="center" vertical="center"/>
    </xf>
    <xf numFmtId="0" fontId="90" fillId="6" borderId="16" xfId="1" applyFont="1" applyFill="1" applyBorder="1" applyAlignment="1">
      <alignment horizontal="center" vertical="center" shrinkToFit="1"/>
    </xf>
    <xf numFmtId="0" fontId="87" fillId="0" borderId="0" xfId="1" applyFont="1" applyAlignment="1">
      <alignment horizontal="left" vertical="center"/>
    </xf>
    <xf numFmtId="3" fontId="91" fillId="0" borderId="19" xfId="1" applyNumberFormat="1" applyFont="1" applyBorder="1" applyAlignment="1">
      <alignment vertical="center" shrinkToFit="1"/>
    </xf>
    <xf numFmtId="0" fontId="87" fillId="0" borderId="0" xfId="1" applyFont="1" applyAlignment="1">
      <alignment vertical="center" shrinkToFit="1"/>
    </xf>
    <xf numFmtId="0" fontId="45" fillId="0" borderId="0" xfId="1" applyFont="1" applyAlignment="1">
      <alignment horizontal="left" vertical="center" wrapText="1"/>
    </xf>
    <xf numFmtId="0" fontId="45" fillId="0" borderId="0" xfId="1" applyFont="1" applyAlignment="1">
      <alignment horizontal="left"/>
    </xf>
    <xf numFmtId="0" fontId="31" fillId="0" borderId="0" xfId="4" applyFont="1" applyAlignment="1">
      <alignment wrapText="1"/>
    </xf>
    <xf numFmtId="0" fontId="101" fillId="4" borderId="6" xfId="1" applyFont="1" applyFill="1" applyBorder="1" applyAlignment="1">
      <alignment horizontal="left" vertical="center" shrinkToFit="1"/>
    </xf>
    <xf numFmtId="0" fontId="2" fillId="0" borderId="15" xfId="1" applyBorder="1" applyAlignment="1">
      <alignment vertical="center" shrinkToFit="1"/>
    </xf>
    <xf numFmtId="0" fontId="31" fillId="0" borderId="0" xfId="4" applyFont="1" applyAlignment="1">
      <alignment horizontal="left" wrapText="1"/>
    </xf>
    <xf numFmtId="0" fontId="29" fillId="0" borderId="0" xfId="4" applyFont="1" applyAlignment="1">
      <alignment horizontal="left" vertical="center"/>
    </xf>
    <xf numFmtId="0" fontId="87" fillId="0" borderId="0" xfId="1" applyFont="1" applyAlignment="1">
      <alignment horizontal="right" vertical="center"/>
    </xf>
    <xf numFmtId="0" fontId="29" fillId="0" borderId="0" xfId="4" applyFont="1" applyAlignment="1">
      <alignment horizontal="left" vertical="center" wrapText="1"/>
    </xf>
    <xf numFmtId="0" fontId="87" fillId="0" borderId="0" xfId="1" applyFont="1" applyAlignment="1">
      <alignment horizontal="right" vertical="top" wrapText="1"/>
    </xf>
    <xf numFmtId="0" fontId="31" fillId="0" borderId="0" xfId="4" applyFont="1" applyAlignment="1">
      <alignment horizontal="left"/>
    </xf>
    <xf numFmtId="0" fontId="90" fillId="4" borderId="16" xfId="1" applyFont="1" applyFill="1" applyBorder="1" applyAlignment="1">
      <alignment horizontal="left" vertical="center" wrapText="1"/>
    </xf>
    <xf numFmtId="0" fontId="90" fillId="6" borderId="15" xfId="1" applyFont="1" applyFill="1" applyBorder="1" applyAlignment="1">
      <alignment horizontal="center" vertical="center"/>
    </xf>
    <xf numFmtId="195" fontId="90" fillId="6" borderId="15" xfId="1" applyNumberFormat="1" applyFont="1" applyFill="1" applyBorder="1" applyAlignment="1">
      <alignment horizontal="center" vertical="center" wrapText="1"/>
    </xf>
    <xf numFmtId="3" fontId="107" fillId="4" borderId="0" xfId="1" applyNumberFormat="1" applyFont="1" applyFill="1">
      <alignment vertical="center"/>
    </xf>
    <xf numFmtId="0" fontId="33" fillId="13" borderId="24" xfId="4" applyFont="1" applyFill="1" applyBorder="1" applyAlignment="1">
      <alignment horizontal="center" vertical="center"/>
    </xf>
    <xf numFmtId="0" fontId="33" fillId="13" borderId="14" xfId="4" applyFont="1" applyFill="1" applyBorder="1" applyAlignment="1">
      <alignment horizontal="center" vertical="center"/>
    </xf>
    <xf numFmtId="0" fontId="2" fillId="0" borderId="18" xfId="1" applyBorder="1" applyAlignment="1">
      <alignment horizontal="left" vertical="center" wrapText="1"/>
    </xf>
    <xf numFmtId="0" fontId="108" fillId="13" borderId="16" xfId="1" applyFont="1" applyFill="1" applyBorder="1" applyAlignment="1">
      <alignment horizontal="center" vertical="center"/>
    </xf>
    <xf numFmtId="0" fontId="108" fillId="2" borderId="17" xfId="1" applyFont="1" applyFill="1" applyBorder="1" applyAlignment="1">
      <alignment horizontal="center" vertical="center" wrapText="1"/>
    </xf>
    <xf numFmtId="0" fontId="90" fillId="6" borderId="59" xfId="1" applyFont="1" applyFill="1" applyBorder="1" applyAlignment="1">
      <alignment horizontal="center" vertical="center"/>
    </xf>
    <xf numFmtId="0" fontId="35" fillId="2" borderId="18" xfId="1" applyFont="1" applyFill="1" applyBorder="1" applyAlignment="1">
      <alignment horizontal="center" vertical="center"/>
    </xf>
    <xf numFmtId="0" fontId="108" fillId="4" borderId="24" xfId="1" applyFont="1" applyFill="1" applyBorder="1" applyAlignment="1">
      <alignment horizontal="center" vertical="top"/>
    </xf>
    <xf numFmtId="0" fontId="108" fillId="2" borderId="19" xfId="1" applyFont="1" applyFill="1" applyBorder="1" applyAlignment="1">
      <alignment horizontal="center" vertical="top" wrapText="1"/>
    </xf>
    <xf numFmtId="0" fontId="108" fillId="2" borderId="0" xfId="1" applyFont="1" applyFill="1" applyAlignment="1">
      <alignment horizontal="center" vertical="center"/>
    </xf>
    <xf numFmtId="0" fontId="108" fillId="2" borderId="20" xfId="1" applyFont="1" applyFill="1" applyBorder="1" applyAlignment="1">
      <alignment horizontal="center" vertical="top"/>
    </xf>
    <xf numFmtId="0" fontId="108" fillId="4" borderId="23" xfId="1" applyFont="1" applyFill="1" applyBorder="1" applyAlignment="1">
      <alignment horizontal="center" vertical="top"/>
    </xf>
    <xf numFmtId="0" fontId="108" fillId="2" borderId="19" xfId="1" applyFont="1" applyFill="1" applyBorder="1" applyAlignment="1">
      <alignment horizontal="center" vertical="center" wrapText="1"/>
    </xf>
    <xf numFmtId="0" fontId="90" fillId="6" borderId="0" xfId="1" applyFont="1" applyFill="1" applyAlignment="1">
      <alignment horizontal="center" vertical="center"/>
    </xf>
    <xf numFmtId="0" fontId="35" fillId="2" borderId="20" xfId="1" applyFont="1" applyFill="1" applyBorder="1" applyAlignment="1">
      <alignment horizontal="center" vertical="center"/>
    </xf>
    <xf numFmtId="0" fontId="108" fillId="4" borderId="25" xfId="1" applyFont="1" applyFill="1" applyBorder="1" applyAlignment="1">
      <alignment horizontal="center" vertical="top"/>
    </xf>
    <xf numFmtId="0" fontId="108" fillId="4" borderId="16" xfId="1" applyFont="1" applyFill="1" applyBorder="1" applyAlignment="1">
      <alignment horizontal="center" vertical="top"/>
    </xf>
    <xf numFmtId="0" fontId="108" fillId="2" borderId="21" xfId="1" applyFont="1" applyFill="1" applyBorder="1" applyAlignment="1">
      <alignment horizontal="center" vertical="top" wrapText="1"/>
    </xf>
    <xf numFmtId="0" fontId="108" fillId="2" borderId="8" xfId="1" applyFont="1" applyFill="1" applyBorder="1" applyAlignment="1">
      <alignment horizontal="center" vertical="top"/>
    </xf>
    <xf numFmtId="0" fontId="108" fillId="2" borderId="22" xfId="1" applyFont="1" applyFill="1" applyBorder="1" applyAlignment="1">
      <alignment horizontal="center" vertical="top"/>
    </xf>
    <xf numFmtId="0" fontId="108" fillId="4" borderId="14" xfId="1" applyFont="1" applyFill="1" applyBorder="1" applyAlignment="1">
      <alignment horizontal="center" vertical="top"/>
    </xf>
    <xf numFmtId="0" fontId="112" fillId="0" borderId="0" xfId="1" applyFont="1">
      <alignment vertical="center"/>
    </xf>
    <xf numFmtId="0" fontId="28" fillId="0" borderId="0" xfId="4" applyFont="1" applyAlignment="1">
      <alignment horizontal="center" vertical="center"/>
    </xf>
    <xf numFmtId="0" fontId="45" fillId="0" borderId="0" xfId="1" applyFont="1" applyAlignment="1">
      <alignment horizontal="center" vertical="center"/>
    </xf>
    <xf numFmtId="0" fontId="87" fillId="0" borderId="0" xfId="1" applyFont="1" applyAlignment="1">
      <alignment horizontal="right" vertical="top"/>
    </xf>
    <xf numFmtId="0" fontId="2" fillId="0" borderId="39" xfId="1" applyBorder="1">
      <alignment vertical="center"/>
    </xf>
    <xf numFmtId="0" fontId="43" fillId="0" borderId="0" xfId="1" applyFont="1" applyAlignment="1">
      <alignment horizontal="right" vertical="center"/>
    </xf>
    <xf numFmtId="0" fontId="33" fillId="0" borderId="7" xfId="1" applyFont="1" applyBorder="1">
      <alignment vertical="center"/>
    </xf>
    <xf numFmtId="0" fontId="26" fillId="0" borderId="39" xfId="1" applyFont="1" applyBorder="1">
      <alignment vertical="center"/>
    </xf>
    <xf numFmtId="0" fontId="28" fillId="0" borderId="7" xfId="1" applyFont="1" applyBorder="1">
      <alignment vertical="center"/>
    </xf>
    <xf numFmtId="0" fontId="33" fillId="0" borderId="39" xfId="1" applyFont="1" applyBorder="1">
      <alignment vertical="center"/>
    </xf>
    <xf numFmtId="0" fontId="33" fillId="0" borderId="31" xfId="1" applyFont="1" applyBorder="1">
      <alignment vertical="center"/>
    </xf>
    <xf numFmtId="0" fontId="33" fillId="0" borderId="12" xfId="1" applyFont="1" applyBorder="1">
      <alignment vertical="center"/>
    </xf>
    <xf numFmtId="0" fontId="33" fillId="0" borderId="13" xfId="1" applyFont="1" applyBorder="1">
      <alignment vertical="center"/>
    </xf>
    <xf numFmtId="0" fontId="2" fillId="0" borderId="0" xfId="1" applyAlignment="1">
      <alignment horizontal="center" vertical="center"/>
    </xf>
    <xf numFmtId="0" fontId="75" fillId="0" borderId="0" xfId="1" applyFont="1" applyAlignment="1">
      <alignment horizontal="center" vertical="center"/>
    </xf>
    <xf numFmtId="0" fontId="2" fillId="0" borderId="0" xfId="1" applyAlignment="1">
      <alignment vertical="center" wrapText="1"/>
    </xf>
    <xf numFmtId="0" fontId="116" fillId="0" borderId="0" xfId="1" applyFont="1" applyAlignment="1">
      <alignment horizontal="center" vertical="center"/>
    </xf>
    <xf numFmtId="0" fontId="33" fillId="0" borderId="0" xfId="8" applyFont="1">
      <alignment vertical="center"/>
    </xf>
    <xf numFmtId="0" fontId="33" fillId="0" borderId="0" xfId="8" applyFont="1" applyAlignment="1">
      <alignment horizontal="center" vertical="center"/>
    </xf>
    <xf numFmtId="0" fontId="33" fillId="0" borderId="0" xfId="8" applyFont="1" applyAlignment="1">
      <alignment horizontal="left" vertical="center" indent="1"/>
    </xf>
    <xf numFmtId="0" fontId="33" fillId="0" borderId="0" xfId="8" applyFont="1" applyAlignment="1">
      <alignment vertical="center" wrapText="1"/>
    </xf>
    <xf numFmtId="0" fontId="33" fillId="0" borderId="0" xfId="8" applyFont="1" applyAlignment="1">
      <alignment horizontal="left" vertical="center"/>
    </xf>
    <xf numFmtId="178" fontId="33" fillId="0" borderId="0" xfId="8" applyNumberFormat="1" applyFont="1">
      <alignment vertical="center"/>
    </xf>
    <xf numFmtId="178" fontId="33" fillId="0" borderId="0" xfId="8" applyNumberFormat="1" applyFont="1" applyAlignment="1">
      <alignment horizontal="center" vertical="center"/>
    </xf>
    <xf numFmtId="0" fontId="33" fillId="0" borderId="0" xfId="8" applyFont="1" applyAlignment="1">
      <alignment vertical="center" textRotation="255"/>
    </xf>
    <xf numFmtId="0" fontId="33" fillId="0" borderId="0" xfId="8" applyFont="1" applyAlignment="1">
      <alignment vertical="center" wrapText="1" shrinkToFit="1"/>
    </xf>
    <xf numFmtId="0" fontId="33" fillId="0" borderId="0" xfId="8" applyFont="1" applyAlignment="1">
      <alignment horizontal="center" vertical="center" shrinkToFit="1"/>
    </xf>
    <xf numFmtId="179" fontId="33" fillId="0" borderId="0" xfId="8" applyNumberFormat="1" applyFont="1" applyAlignment="1">
      <alignment horizontal="right" vertical="center" shrinkToFit="1"/>
    </xf>
    <xf numFmtId="180" fontId="33" fillId="0" borderId="0" xfId="8" applyNumberFormat="1" applyFont="1" applyAlignment="1">
      <alignment horizontal="center" vertical="center"/>
    </xf>
    <xf numFmtId="0" fontId="33" fillId="0" borderId="0" xfId="8" applyFont="1" applyAlignment="1">
      <alignment horizontal="left" vertical="center" wrapText="1" shrinkToFit="1"/>
    </xf>
    <xf numFmtId="181" fontId="33" fillId="0" borderId="0" xfId="8" applyNumberFormat="1" applyFont="1" applyAlignment="1">
      <alignment horizontal="left" vertical="center"/>
    </xf>
    <xf numFmtId="0" fontId="33" fillId="0" borderId="0" xfId="8" applyFont="1" applyAlignment="1">
      <alignment vertical="top" wrapText="1"/>
    </xf>
    <xf numFmtId="0" fontId="33" fillId="0" borderId="0" xfId="8" applyFont="1" applyAlignment="1">
      <alignment horizontal="left" vertical="top" wrapText="1"/>
    </xf>
    <xf numFmtId="0" fontId="33" fillId="0" borderId="104" xfId="8" applyFont="1" applyBorder="1" applyAlignment="1">
      <alignment horizontal="center" vertical="center"/>
    </xf>
    <xf numFmtId="0" fontId="33" fillId="0" borderId="104" xfId="8" applyFont="1" applyBorder="1">
      <alignment vertical="center"/>
    </xf>
    <xf numFmtId="0" fontId="33" fillId="0" borderId="107" xfId="8" applyFont="1" applyBorder="1">
      <alignment vertical="center"/>
    </xf>
    <xf numFmtId="0" fontId="51" fillId="6" borderId="16" xfId="8" applyFont="1" applyFill="1" applyBorder="1" applyAlignment="1">
      <alignment horizontal="center" vertical="center" wrapText="1" shrinkToFit="1"/>
    </xf>
    <xf numFmtId="0" fontId="51" fillId="6" borderId="16" xfId="8" applyFont="1" applyFill="1" applyBorder="1" applyAlignment="1">
      <alignment vertical="center" wrapText="1" shrinkToFit="1"/>
    </xf>
    <xf numFmtId="0" fontId="33" fillId="0" borderId="28" xfId="8" applyFont="1" applyBorder="1">
      <alignment vertical="center"/>
    </xf>
    <xf numFmtId="0" fontId="33" fillId="0" borderId="17" xfId="8" applyFont="1" applyBorder="1" applyAlignment="1">
      <alignment vertical="top"/>
    </xf>
    <xf numFmtId="0" fontId="33" fillId="0" borderId="59" xfId="8" applyFont="1" applyBorder="1" applyAlignment="1">
      <alignment vertical="top"/>
    </xf>
    <xf numFmtId="0" fontId="33" fillId="0" borderId="18" xfId="8" applyFont="1" applyBorder="1" applyAlignment="1">
      <alignment vertical="top"/>
    </xf>
    <xf numFmtId="0" fontId="33" fillId="0" borderId="24" xfId="8" applyFont="1" applyBorder="1" applyAlignment="1">
      <alignment vertical="top"/>
    </xf>
    <xf numFmtId="0" fontId="33" fillId="0" borderId="14" xfId="8" applyFont="1" applyBorder="1">
      <alignment vertical="center"/>
    </xf>
    <xf numFmtId="0" fontId="33" fillId="0" borderId="15" xfId="8" applyFont="1" applyBorder="1">
      <alignment vertical="center"/>
    </xf>
    <xf numFmtId="0" fontId="33" fillId="0" borderId="16" xfId="8" applyFont="1" applyBorder="1" applyAlignment="1">
      <alignment horizontal="center" vertical="center"/>
    </xf>
    <xf numFmtId="0" fontId="51" fillId="6" borderId="16" xfId="8" applyFont="1" applyFill="1" applyBorder="1" applyAlignment="1">
      <alignment horizontal="center" vertical="center"/>
    </xf>
    <xf numFmtId="0" fontId="51" fillId="0" borderId="28" xfId="8" applyFont="1" applyBorder="1" applyAlignment="1">
      <alignment horizontal="center" vertical="center"/>
    </xf>
    <xf numFmtId="0" fontId="33" fillId="0" borderId="0" xfId="8" applyFont="1" applyAlignment="1">
      <alignment horizontal="left" vertical="top" indent="1"/>
    </xf>
    <xf numFmtId="0" fontId="33" fillId="0" borderId="0" xfId="8" applyFont="1" applyAlignment="1">
      <alignment vertical="top"/>
    </xf>
    <xf numFmtId="0" fontId="33" fillId="0" borderId="16" xfId="8" applyFont="1" applyBorder="1">
      <alignment vertical="center"/>
    </xf>
    <xf numFmtId="0" fontId="51" fillId="0" borderId="28" xfId="8" applyFont="1" applyBorder="1">
      <alignment vertical="center"/>
    </xf>
    <xf numFmtId="0" fontId="33" fillId="0" borderId="111" xfId="8" applyFont="1" applyBorder="1" applyAlignment="1">
      <alignment horizontal="right" vertical="center"/>
    </xf>
    <xf numFmtId="0" fontId="51" fillId="6" borderId="112" xfId="8" applyFont="1" applyFill="1" applyBorder="1">
      <alignment vertical="center"/>
    </xf>
    <xf numFmtId="0" fontId="33" fillId="0" borderId="113" xfId="8" applyFont="1" applyBorder="1" applyAlignment="1">
      <alignment horizontal="left" vertical="center"/>
    </xf>
    <xf numFmtId="0" fontId="33" fillId="0" borderId="14" xfId="8" applyFont="1" applyBorder="1" applyAlignment="1">
      <alignment horizontal="right" vertical="center"/>
    </xf>
    <xf numFmtId="0" fontId="51" fillId="6" borderId="6" xfId="8" applyFont="1" applyFill="1" applyBorder="1">
      <alignment vertical="center"/>
    </xf>
    <xf numFmtId="0" fontId="33" fillId="0" borderId="15" xfId="8" applyFont="1" applyBorder="1" applyAlignment="1">
      <alignment horizontal="left" vertical="center"/>
    </xf>
    <xf numFmtId="198" fontId="33" fillId="7" borderId="0" xfId="8" applyNumberFormat="1" applyFont="1" applyFill="1">
      <alignment vertical="center"/>
    </xf>
    <xf numFmtId="0" fontId="33" fillId="0" borderId="0" xfId="8" applyFont="1" applyAlignment="1">
      <alignment vertical="top" wrapText="1" shrinkToFit="1"/>
    </xf>
    <xf numFmtId="199" fontId="33" fillId="7" borderId="0" xfId="7" applyNumberFormat="1" applyFont="1" applyFill="1" applyAlignment="1">
      <alignment vertical="top" wrapText="1" shrinkToFit="1"/>
    </xf>
    <xf numFmtId="0" fontId="33" fillId="7" borderId="0" xfId="8" applyFont="1" applyFill="1" applyAlignment="1">
      <alignment vertical="top"/>
    </xf>
    <xf numFmtId="0" fontId="33" fillId="0" borderId="0" xfId="8" applyFont="1" applyAlignment="1">
      <alignment horizontal="left" vertical="top" wrapText="1" shrinkToFit="1"/>
    </xf>
    <xf numFmtId="0" fontId="2" fillId="9" borderId="0" xfId="1" applyFill="1">
      <alignment vertical="center"/>
    </xf>
    <xf numFmtId="0" fontId="2" fillId="15" borderId="0" xfId="1" applyFill="1">
      <alignment vertical="center"/>
    </xf>
    <xf numFmtId="0" fontId="121" fillId="0" borderId="0" xfId="1" applyFont="1" applyAlignment="1">
      <alignment vertical="center" shrinkToFit="1"/>
    </xf>
    <xf numFmtId="38" fontId="121" fillId="0" borderId="0" xfId="3" applyFont="1" applyAlignment="1">
      <alignment vertical="center" shrinkToFit="1"/>
    </xf>
    <xf numFmtId="38" fontId="121" fillId="2" borderId="0" xfId="3" applyFont="1" applyFill="1" applyAlignment="1">
      <alignment vertical="center" shrinkToFit="1"/>
    </xf>
    <xf numFmtId="193" fontId="121" fillId="0" borderId="0" xfId="7" applyNumberFormat="1" applyFont="1" applyAlignment="1">
      <alignment vertical="center" shrinkToFit="1"/>
    </xf>
    <xf numFmtId="38" fontId="121" fillId="0" borderId="0" xfId="3" applyFont="1" applyFill="1" applyAlignment="1">
      <alignment vertical="center" shrinkToFit="1"/>
    </xf>
    <xf numFmtId="200" fontId="121" fillId="0" borderId="0" xfId="3" applyNumberFormat="1" applyFont="1" applyAlignment="1">
      <alignment vertical="center" shrinkToFit="1"/>
    </xf>
    <xf numFmtId="0" fontId="121" fillId="0" borderId="0" xfId="1" applyFont="1">
      <alignment vertical="center"/>
    </xf>
    <xf numFmtId="0" fontId="122" fillId="0" borderId="14" xfId="1" applyFont="1" applyBorder="1" applyAlignment="1">
      <alignment horizontal="left" vertical="center"/>
    </xf>
    <xf numFmtId="0" fontId="123" fillId="0" borderId="6" xfId="1" applyFont="1" applyBorder="1" applyAlignment="1">
      <alignment horizontal="left" vertical="center"/>
    </xf>
    <xf numFmtId="0" fontId="123" fillId="2" borderId="6" xfId="1" applyFont="1" applyFill="1" applyBorder="1" applyAlignment="1">
      <alignment horizontal="left" vertical="center"/>
    </xf>
    <xf numFmtId="0" fontId="122" fillId="0" borderId="14" xfId="1" applyFont="1" applyBorder="1">
      <alignment vertical="center"/>
    </xf>
    <xf numFmtId="0" fontId="39" fillId="0" borderId="6" xfId="1" applyFont="1" applyBorder="1">
      <alignment vertical="center"/>
    </xf>
    <xf numFmtId="0" fontId="39" fillId="2" borderId="6" xfId="1" applyFont="1" applyFill="1" applyBorder="1" applyAlignment="1">
      <alignment horizontal="left" vertical="center"/>
    </xf>
    <xf numFmtId="0" fontId="30" fillId="0" borderId="0" xfId="1" applyFont="1" applyAlignment="1">
      <alignment vertical="center" wrapText="1"/>
    </xf>
    <xf numFmtId="0" fontId="30" fillId="15" borderId="59" xfId="1" applyFont="1" applyFill="1" applyBorder="1" applyAlignment="1">
      <alignment vertical="center" wrapText="1"/>
    </xf>
    <xf numFmtId="0" fontId="30" fillId="15" borderId="6" xfId="1" applyFont="1" applyFill="1" applyBorder="1" applyAlignment="1">
      <alignment vertical="center" wrapText="1"/>
    </xf>
    <xf numFmtId="0" fontId="30" fillId="17" borderId="6" xfId="1" applyFont="1" applyFill="1" applyBorder="1" applyAlignment="1">
      <alignment vertical="center" wrapText="1"/>
    </xf>
    <xf numFmtId="0" fontId="30" fillId="17" borderId="15" xfId="1" applyFont="1" applyFill="1" applyBorder="1" applyAlignment="1">
      <alignment vertical="center" wrapText="1"/>
    </xf>
    <xf numFmtId="0" fontId="2" fillId="17" borderId="59" xfId="1" applyFill="1" applyBorder="1" applyAlignment="1">
      <alignment vertical="center" wrapText="1"/>
    </xf>
    <xf numFmtId="0" fontId="2" fillId="15" borderId="6" xfId="1" applyFill="1" applyBorder="1" applyAlignment="1">
      <alignment horizontal="center" vertical="center" wrapText="1"/>
    </xf>
    <xf numFmtId="0" fontId="2" fillId="15" borderId="15" xfId="1" applyFill="1" applyBorder="1" applyAlignment="1">
      <alignment horizontal="center" vertical="center" wrapText="1"/>
    </xf>
    <xf numFmtId="0" fontId="30" fillId="0" borderId="14" xfId="1" applyFont="1" applyBorder="1" applyAlignment="1">
      <alignment horizontal="left" vertical="center"/>
    </xf>
    <xf numFmtId="0" fontId="30" fillId="0" borderId="6" xfId="1" applyFont="1" applyBorder="1" applyAlignment="1">
      <alignment horizontal="left" vertical="center"/>
    </xf>
    <xf numFmtId="0" fontId="30" fillId="0" borderId="59" xfId="1" applyFont="1" applyBorder="1" applyAlignment="1">
      <alignment horizontal="left" vertical="center"/>
    </xf>
    <xf numFmtId="0" fontId="30" fillId="2" borderId="15" xfId="1" applyFont="1" applyFill="1" applyBorder="1" applyAlignment="1">
      <alignment horizontal="left" vertical="center"/>
    </xf>
    <xf numFmtId="0" fontId="26" fillId="2" borderId="59" xfId="1" applyFont="1" applyFill="1" applyBorder="1">
      <alignment vertical="center"/>
    </xf>
    <xf numFmtId="0" fontId="26" fillId="2" borderId="114" xfId="1" applyFont="1" applyFill="1" applyBorder="1">
      <alignment vertical="center"/>
    </xf>
    <xf numFmtId="0" fontId="125" fillId="15" borderId="0" xfId="1" applyFont="1" applyFill="1" applyAlignment="1">
      <alignment vertical="center" wrapText="1"/>
    </xf>
    <xf numFmtId="0" fontId="30" fillId="15" borderId="17" xfId="1" applyFont="1" applyFill="1" applyBorder="1" applyAlignment="1">
      <alignment vertical="center" wrapText="1"/>
    </xf>
    <xf numFmtId="0" fontId="30" fillId="15" borderId="18" xfId="1" applyFont="1" applyFill="1" applyBorder="1" applyAlignment="1">
      <alignment vertical="center" wrapText="1"/>
    </xf>
    <xf numFmtId="0" fontId="115" fillId="0" borderId="19" xfId="1" applyFont="1" applyBorder="1">
      <alignment vertical="center"/>
    </xf>
    <xf numFmtId="0" fontId="115" fillId="0" borderId="0" xfId="1" applyFont="1">
      <alignment vertical="center"/>
    </xf>
    <xf numFmtId="0" fontId="2" fillId="0" borderId="6" xfId="1" applyBorder="1" applyAlignment="1">
      <alignment vertical="center" wrapText="1"/>
    </xf>
    <xf numFmtId="0" fontId="30" fillId="15" borderId="0" xfId="1" applyFont="1" applyFill="1" applyAlignment="1">
      <alignment vertical="center" wrapText="1"/>
    </xf>
    <xf numFmtId="0" fontId="26" fillId="2" borderId="8" xfId="1" applyFont="1" applyFill="1" applyBorder="1">
      <alignment vertical="center"/>
    </xf>
    <xf numFmtId="0" fontId="26" fillId="2" borderId="115" xfId="1" applyFont="1" applyFill="1" applyBorder="1">
      <alignment vertical="center"/>
    </xf>
    <xf numFmtId="0" fontId="26" fillId="2" borderId="116" xfId="1" applyFont="1" applyFill="1" applyBorder="1">
      <alignment vertical="center"/>
    </xf>
    <xf numFmtId="0" fontId="26" fillId="2" borderId="117" xfId="1" applyFont="1" applyFill="1" applyBorder="1">
      <alignment vertical="center"/>
    </xf>
    <xf numFmtId="0" fontId="30" fillId="15" borderId="22" xfId="1" applyFont="1" applyFill="1" applyBorder="1" applyAlignment="1">
      <alignment vertical="center" wrapText="1"/>
    </xf>
    <xf numFmtId="0" fontId="30" fillId="0" borderId="59" xfId="1" applyFont="1" applyBorder="1" applyAlignment="1">
      <alignment horizontal="center" vertical="center" wrapText="1"/>
    </xf>
    <xf numFmtId="0" fontId="115" fillId="0" borderId="16" xfId="1" applyFont="1" applyBorder="1" applyAlignment="1">
      <alignment horizontal="left" vertical="center" shrinkToFit="1"/>
    </xf>
    <xf numFmtId="0" fontId="115" fillId="0" borderId="14" xfId="1" applyFont="1" applyBorder="1" applyAlignment="1">
      <alignment horizontal="left" vertical="center"/>
    </xf>
    <xf numFmtId="0" fontId="2" fillId="0" borderId="6" xfId="1" applyBorder="1" applyAlignment="1">
      <alignment horizontal="left" vertical="center"/>
    </xf>
    <xf numFmtId="0" fontId="2" fillId="0" borderId="15" xfId="1" applyBorder="1" applyAlignment="1">
      <alignment horizontal="left" vertical="center"/>
    </xf>
    <xf numFmtId="0" fontId="115" fillId="0" borderId="14" xfId="1" applyFont="1" applyBorder="1">
      <alignment vertical="center"/>
    </xf>
    <xf numFmtId="0" fontId="30" fillId="17" borderId="8" xfId="1" applyFont="1" applyFill="1" applyBorder="1" applyAlignment="1">
      <alignment vertical="center" wrapText="1"/>
    </xf>
    <xf numFmtId="0" fontId="30" fillId="17" borderId="0" xfId="1" applyFont="1" applyFill="1" applyAlignment="1">
      <alignment vertical="center" wrapText="1"/>
    </xf>
    <xf numFmtId="0" fontId="125" fillId="0" borderId="6" xfId="1" applyFont="1" applyBorder="1" applyAlignment="1">
      <alignment horizontal="left" vertical="center"/>
    </xf>
    <xf numFmtId="0" fontId="125" fillId="0" borderId="59" xfId="1" applyFont="1" applyBorder="1" applyAlignment="1">
      <alignment horizontal="left" vertical="center"/>
    </xf>
    <xf numFmtId="0" fontId="30" fillId="0" borderId="6" xfId="1" applyFont="1" applyBorder="1" applyAlignment="1">
      <alignment vertical="center" wrapText="1"/>
    </xf>
    <xf numFmtId="0" fontId="30" fillId="16" borderId="6" xfId="1" applyFont="1" applyFill="1" applyBorder="1" applyAlignment="1">
      <alignment vertical="center" wrapText="1"/>
    </xf>
    <xf numFmtId="0" fontId="30" fillId="2" borderId="6" xfId="1" applyFont="1" applyFill="1" applyBorder="1" applyAlignment="1">
      <alignment vertical="center" wrapText="1"/>
    </xf>
    <xf numFmtId="0" fontId="2" fillId="0" borderId="14" xfId="1" applyBorder="1">
      <alignment vertical="center"/>
    </xf>
    <xf numFmtId="0" fontId="2" fillId="0" borderId="6" xfId="1" applyBorder="1">
      <alignment vertical="center"/>
    </xf>
    <xf numFmtId="0" fontId="2" fillId="0" borderId="15" xfId="1" applyBorder="1">
      <alignment vertical="center"/>
    </xf>
    <xf numFmtId="0" fontId="30" fillId="16" borderId="15" xfId="1" applyFont="1" applyFill="1" applyBorder="1" applyAlignment="1">
      <alignment vertical="center" wrapText="1"/>
    </xf>
    <xf numFmtId="0" fontId="2" fillId="15" borderId="59" xfId="1" applyFill="1" applyBorder="1" applyAlignment="1">
      <alignment vertical="center" wrapText="1"/>
    </xf>
    <xf numFmtId="0" fontId="2" fillId="15" borderId="6" xfId="1" applyFill="1" applyBorder="1" applyAlignment="1">
      <alignment vertical="center" wrapText="1"/>
    </xf>
    <xf numFmtId="0" fontId="2" fillId="15" borderId="15" xfId="1" applyFill="1" applyBorder="1" applyAlignment="1">
      <alignment vertical="center" wrapText="1"/>
    </xf>
    <xf numFmtId="0" fontId="30" fillId="16" borderId="18" xfId="1" applyFont="1" applyFill="1" applyBorder="1" applyAlignment="1">
      <alignment horizontal="left" vertical="top" wrapText="1"/>
    </xf>
    <xf numFmtId="0" fontId="2" fillId="0" borderId="15" xfId="1" applyBorder="1" applyAlignment="1">
      <alignment vertical="center" wrapText="1"/>
    </xf>
    <xf numFmtId="0" fontId="30" fillId="15" borderId="6" xfId="1" applyFont="1" applyFill="1" applyBorder="1" applyAlignment="1">
      <alignment horizontal="center" vertical="center" wrapText="1" shrinkToFit="1"/>
    </xf>
    <xf numFmtId="0" fontId="30" fillId="15" borderId="15" xfId="1" applyFont="1" applyFill="1" applyBorder="1" applyAlignment="1">
      <alignment horizontal="center" vertical="center" wrapText="1" shrinkToFit="1"/>
    </xf>
    <xf numFmtId="0" fontId="30" fillId="0" borderId="18" xfId="1" applyFont="1" applyBorder="1" applyAlignment="1">
      <alignment vertical="center" wrapText="1"/>
    </xf>
    <xf numFmtId="0" fontId="127" fillId="16" borderId="15" xfId="1" applyFont="1" applyFill="1" applyBorder="1" applyAlignment="1">
      <alignment horizontal="left" vertical="center" wrapText="1"/>
    </xf>
    <xf numFmtId="0" fontId="2" fillId="15" borderId="0" xfId="1" applyFill="1" applyAlignment="1">
      <alignment vertical="center" wrapText="1"/>
    </xf>
    <xf numFmtId="0" fontId="127" fillId="16" borderId="6" xfId="1" applyFont="1" applyFill="1" applyBorder="1" applyAlignment="1">
      <alignment horizontal="left" vertical="center" wrapText="1"/>
    </xf>
    <xf numFmtId="0" fontId="30" fillId="0" borderId="15" xfId="1" applyFont="1" applyBorder="1" applyAlignment="1">
      <alignment vertical="center" wrapText="1"/>
    </xf>
    <xf numFmtId="201" fontId="2" fillId="0" borderId="16" xfId="1" applyNumberFormat="1" applyBorder="1" applyAlignment="1">
      <alignment horizontal="center" vertical="center" wrapText="1"/>
    </xf>
    <xf numFmtId="201" fontId="2" fillId="16" borderId="16" xfId="1" applyNumberFormat="1" applyFill="1" applyBorder="1" applyAlignment="1">
      <alignment horizontal="center" vertical="center" wrapText="1"/>
    </xf>
    <xf numFmtId="201" fontId="2" fillId="2" borderId="16" xfId="1" applyNumberFormat="1" applyFill="1" applyBorder="1" applyAlignment="1">
      <alignment horizontal="center" vertical="center" wrapText="1"/>
    </xf>
    <xf numFmtId="201" fontId="2" fillId="15" borderId="16" xfId="1" applyNumberFormat="1" applyFill="1" applyBorder="1" applyAlignment="1">
      <alignment horizontal="center" vertical="center" wrapText="1"/>
    </xf>
    <xf numFmtId="201" fontId="2" fillId="17" borderId="16" xfId="1" applyNumberFormat="1" applyFill="1" applyBorder="1" applyAlignment="1">
      <alignment horizontal="center" vertical="center" wrapText="1"/>
    </xf>
    <xf numFmtId="201" fontId="2" fillId="17" borderId="14" xfId="1" applyNumberFormat="1" applyFill="1" applyBorder="1" applyAlignment="1">
      <alignment horizontal="center" vertical="center" wrapText="1"/>
    </xf>
    <xf numFmtId="201" fontId="2" fillId="16" borderId="14" xfId="1" applyNumberFormat="1" applyFill="1" applyBorder="1" applyAlignment="1">
      <alignment horizontal="center" vertical="center" wrapText="1"/>
    </xf>
    <xf numFmtId="201" fontId="2" fillId="2" borderId="14" xfId="1" applyNumberFormat="1" applyFill="1" applyBorder="1" applyAlignment="1">
      <alignment horizontal="center" vertical="center" wrapText="1"/>
    </xf>
    <xf numFmtId="201" fontId="2" fillId="15" borderId="14" xfId="1" applyNumberFormat="1" applyFill="1" applyBorder="1" applyAlignment="1">
      <alignment horizontal="center" vertical="center" wrapText="1"/>
    </xf>
    <xf numFmtId="201" fontId="2" fillId="0" borderId="14" xfId="1" applyNumberFormat="1" applyBorder="1" applyAlignment="1">
      <alignment horizontal="center" vertical="center" wrapText="1"/>
    </xf>
    <xf numFmtId="201" fontId="2" fillId="2" borderId="16" xfId="1" applyNumberFormat="1" applyFill="1" applyBorder="1" applyAlignment="1">
      <alignment horizontal="center" vertical="center" shrinkToFit="1"/>
    </xf>
    <xf numFmtId="201" fontId="2" fillId="16" borderId="16" xfId="1" applyNumberFormat="1" applyFill="1" applyBorder="1" applyAlignment="1">
      <alignment horizontal="center" vertical="center" shrinkToFit="1"/>
    </xf>
    <xf numFmtId="201" fontId="2" fillId="16" borderId="14" xfId="1" applyNumberFormat="1" applyFill="1" applyBorder="1" applyAlignment="1">
      <alignment horizontal="center" vertical="center" shrinkToFit="1"/>
    </xf>
    <xf numFmtId="201" fontId="2" fillId="0" borderId="14" xfId="1" applyNumberFormat="1" applyBorder="1" applyAlignment="1">
      <alignment horizontal="center" vertical="center" shrinkToFit="1"/>
    </xf>
    <xf numFmtId="201" fontId="2" fillId="15" borderId="14" xfId="1" applyNumberFormat="1" applyFill="1" applyBorder="1" applyAlignment="1">
      <alignment horizontal="center" vertical="center" shrinkToFit="1"/>
    </xf>
    <xf numFmtId="201" fontId="2" fillId="0" borderId="16" xfId="1" applyNumberFormat="1" applyBorder="1" applyAlignment="1">
      <alignment horizontal="center" vertical="center" shrinkToFit="1"/>
    </xf>
    <xf numFmtId="201" fontId="2" fillId="15" borderId="16" xfId="1" applyNumberFormat="1" applyFill="1" applyBorder="1" applyAlignment="1">
      <alignment horizontal="center" vertical="center" shrinkToFit="1"/>
    </xf>
    <xf numFmtId="202" fontId="128" fillId="0" borderId="55" xfId="1" applyNumberFormat="1" applyFont="1" applyBorder="1" applyAlignment="1">
      <alignment horizontal="center" vertical="center" shrinkToFit="1"/>
    </xf>
    <xf numFmtId="202" fontId="128" fillId="16" borderId="55" xfId="1" applyNumberFormat="1" applyFont="1" applyFill="1" applyBorder="1" applyAlignment="1">
      <alignment horizontal="center" vertical="center" shrinkToFit="1"/>
    </xf>
    <xf numFmtId="202" fontId="128" fillId="2" borderId="55" xfId="1" applyNumberFormat="1" applyFont="1" applyFill="1" applyBorder="1" applyAlignment="1">
      <alignment horizontal="center" vertical="center" shrinkToFit="1"/>
    </xf>
    <xf numFmtId="202" fontId="128" fillId="17" borderId="55" xfId="1" applyNumberFormat="1" applyFont="1" applyFill="1" applyBorder="1" applyAlignment="1">
      <alignment horizontal="center" vertical="center" shrinkToFit="1"/>
    </xf>
    <xf numFmtId="202" fontId="128" fillId="17" borderId="41" xfId="1" applyNumberFormat="1" applyFont="1" applyFill="1" applyBorder="1" applyAlignment="1">
      <alignment horizontal="center" vertical="center" shrinkToFit="1"/>
    </xf>
    <xf numFmtId="202" fontId="128" fillId="15" borderId="55" xfId="1" applyNumberFormat="1" applyFont="1" applyFill="1" applyBorder="1" applyAlignment="1">
      <alignment horizontal="center" vertical="center" shrinkToFit="1"/>
    </xf>
    <xf numFmtId="202" fontId="128" fillId="17" borderId="16" xfId="1" applyNumberFormat="1" applyFont="1" applyFill="1" applyBorder="1" applyAlignment="1">
      <alignment horizontal="center" vertical="center" shrinkToFit="1"/>
    </xf>
    <xf numFmtId="0" fontId="128" fillId="0" borderId="16" xfId="1" applyFont="1" applyBorder="1" applyAlignment="1">
      <alignment horizontal="center" vertical="center" shrinkToFit="1"/>
    </xf>
    <xf numFmtId="0" fontId="128" fillId="16" borderId="16" xfId="1" applyFont="1" applyFill="1" applyBorder="1" applyAlignment="1">
      <alignment horizontal="center" vertical="center" shrinkToFit="1"/>
    </xf>
    <xf numFmtId="0" fontId="128" fillId="2" borderId="16" xfId="1" applyFont="1" applyFill="1" applyBorder="1" applyAlignment="1">
      <alignment horizontal="center" vertical="center" shrinkToFit="1"/>
    </xf>
    <xf numFmtId="202" fontId="128" fillId="15" borderId="24" xfId="1" applyNumberFormat="1" applyFont="1" applyFill="1" applyBorder="1" applyAlignment="1">
      <alignment horizontal="center" vertical="center" shrinkToFit="1"/>
    </xf>
    <xf numFmtId="202" fontId="128" fillId="16" borderId="24" xfId="1" applyNumberFormat="1" applyFont="1" applyFill="1" applyBorder="1" applyAlignment="1">
      <alignment horizontal="center" vertical="center" shrinkToFit="1"/>
    </xf>
    <xf numFmtId="0" fontId="128" fillId="16" borderId="24" xfId="1" applyFont="1" applyFill="1" applyBorder="1" applyAlignment="1">
      <alignment horizontal="center" vertical="center" shrinkToFit="1"/>
    </xf>
    <xf numFmtId="0" fontId="128" fillId="0" borderId="24" xfId="1" applyFont="1" applyBorder="1" applyAlignment="1">
      <alignment horizontal="center" vertical="center" shrinkToFit="1"/>
    </xf>
    <xf numFmtId="0" fontId="128" fillId="0" borderId="0" xfId="1" applyFont="1" applyAlignment="1">
      <alignment horizontal="center" vertical="center" shrinkToFit="1"/>
    </xf>
    <xf numFmtId="0" fontId="110" fillId="0" borderId="16" xfId="9" applyFont="1" applyBorder="1" applyAlignment="1">
      <alignment vertical="center" shrinkToFit="1"/>
    </xf>
    <xf numFmtId="0" fontId="127" fillId="16" borderId="16" xfId="1" applyFont="1" applyFill="1" applyBorder="1" applyAlignment="1">
      <alignment vertical="center" shrinkToFit="1"/>
    </xf>
    <xf numFmtId="0" fontId="127" fillId="0" borderId="16" xfId="1" applyFont="1" applyBorder="1" applyAlignment="1">
      <alignment vertical="center" shrinkToFit="1"/>
    </xf>
    <xf numFmtId="0" fontId="127" fillId="2" borderId="16" xfId="1" applyFont="1" applyFill="1" applyBorder="1" applyAlignment="1">
      <alignment vertical="center" shrinkToFit="1"/>
    </xf>
    <xf numFmtId="0" fontId="110" fillId="16" borderId="25" xfId="1" applyFont="1" applyFill="1" applyBorder="1">
      <alignment vertical="center"/>
    </xf>
    <xf numFmtId="0" fontId="127" fillId="17" borderId="16" xfId="1" applyFont="1" applyFill="1" applyBorder="1" applyAlignment="1">
      <alignment vertical="center" shrinkToFit="1"/>
    </xf>
    <xf numFmtId="0" fontId="127" fillId="15" borderId="16" xfId="1" applyFont="1" applyFill="1" applyBorder="1" applyAlignment="1">
      <alignment vertical="center" shrinkToFit="1"/>
    </xf>
    <xf numFmtId="38" fontId="127" fillId="17" borderId="16" xfId="3" applyFont="1" applyFill="1" applyBorder="1" applyAlignment="1">
      <alignment vertical="center" shrinkToFit="1"/>
    </xf>
    <xf numFmtId="38" fontId="127" fillId="17" borderId="14" xfId="3" applyFont="1" applyFill="1" applyBorder="1" applyAlignment="1">
      <alignment vertical="center" shrinkToFit="1"/>
    </xf>
    <xf numFmtId="38" fontId="127" fillId="16" borderId="16" xfId="3" applyFont="1" applyFill="1" applyBorder="1" applyAlignment="1">
      <alignment vertical="center" shrinkToFit="1"/>
    </xf>
    <xf numFmtId="38" fontId="127" fillId="0" borderId="16" xfId="3" applyFont="1" applyBorder="1" applyAlignment="1">
      <alignment vertical="center" shrinkToFit="1"/>
    </xf>
    <xf numFmtId="38" fontId="127" fillId="16" borderId="14" xfId="3" applyFont="1" applyFill="1" applyBorder="1" applyAlignment="1">
      <alignment vertical="center" shrinkToFit="1"/>
    </xf>
    <xf numFmtId="38" fontId="127" fillId="2" borderId="14" xfId="3" applyFont="1" applyFill="1" applyBorder="1" applyAlignment="1">
      <alignment vertical="center" shrinkToFit="1"/>
    </xf>
    <xf numFmtId="38" fontId="127" fillId="15" borderId="14" xfId="3" applyFont="1" applyFill="1" applyBorder="1" applyAlignment="1">
      <alignment vertical="center" shrinkToFit="1"/>
    </xf>
    <xf numFmtId="38" fontId="127" fillId="15" borderId="14" xfId="3" applyFont="1" applyFill="1" applyBorder="1" applyAlignment="1">
      <alignment horizontal="right" vertical="center" shrinkToFit="1"/>
    </xf>
    <xf numFmtId="38" fontId="127" fillId="0" borderId="14" xfId="3" applyFont="1" applyBorder="1" applyAlignment="1">
      <alignment horizontal="right" vertical="center" shrinkToFit="1"/>
    </xf>
    <xf numFmtId="38" fontId="127" fillId="17" borderId="25" xfId="3" applyFont="1" applyFill="1" applyBorder="1" applyAlignment="1">
      <alignment vertical="center" shrinkToFit="1"/>
    </xf>
    <xf numFmtId="38" fontId="127" fillId="0" borderId="25" xfId="3" applyFont="1" applyBorder="1" applyAlignment="1">
      <alignment vertical="center" shrinkToFit="1"/>
    </xf>
    <xf numFmtId="38" fontId="127" fillId="16" borderId="25" xfId="3" applyFont="1" applyFill="1" applyBorder="1" applyAlignment="1">
      <alignment vertical="center" shrinkToFit="1"/>
    </xf>
    <xf numFmtId="38" fontId="127" fillId="2" borderId="16" xfId="3" applyFont="1" applyFill="1" applyBorder="1" applyAlignment="1">
      <alignment vertical="center" shrinkToFit="1"/>
    </xf>
    <xf numFmtId="38" fontId="5" fillId="16" borderId="16" xfId="3" applyFont="1" applyFill="1" applyBorder="1" applyAlignment="1">
      <alignment vertical="center" wrapText="1"/>
    </xf>
    <xf numFmtId="38" fontId="127" fillId="16" borderId="16" xfId="3" applyFont="1" applyFill="1" applyBorder="1" applyAlignment="1">
      <alignment vertical="center" wrapText="1"/>
    </xf>
    <xf numFmtId="38" fontId="127" fillId="2" borderId="16" xfId="3" applyFont="1" applyFill="1" applyBorder="1" applyAlignment="1">
      <alignment vertical="center" wrapText="1"/>
    </xf>
    <xf numFmtId="38" fontId="127" fillId="15" borderId="16" xfId="3" applyFont="1" applyFill="1" applyBorder="1" applyAlignment="1">
      <alignment vertical="center" shrinkToFit="1"/>
    </xf>
    <xf numFmtId="203" fontId="2" fillId="0" borderId="16" xfId="1" applyNumberFormat="1" applyBorder="1" applyAlignment="1">
      <alignment vertical="center" shrinkToFit="1"/>
    </xf>
    <xf numFmtId="0" fontId="2" fillId="15" borderId="16" xfId="1" applyFill="1" applyBorder="1" applyAlignment="1">
      <alignment vertical="center" shrinkToFit="1"/>
    </xf>
    <xf numFmtId="203" fontId="2" fillId="2" borderId="16" xfId="1" applyNumberFormat="1" applyFill="1" applyBorder="1" applyAlignment="1">
      <alignment vertical="center" shrinkToFit="1"/>
    </xf>
    <xf numFmtId="203" fontId="5" fillId="16" borderId="16" xfId="1" applyNumberFormat="1" applyFont="1" applyFill="1" applyBorder="1" applyAlignment="1">
      <alignment vertical="center" wrapText="1"/>
    </xf>
    <xf numFmtId="38" fontId="127" fillId="15" borderId="25" xfId="3" applyFont="1" applyFill="1" applyBorder="1" applyAlignment="1">
      <alignment vertical="center" shrinkToFit="1"/>
    </xf>
    <xf numFmtId="0" fontId="127" fillId="16" borderId="16" xfId="1" applyFont="1" applyFill="1" applyBorder="1">
      <alignment vertical="center"/>
    </xf>
    <xf numFmtId="193" fontId="127" fillId="17" borderId="16" xfId="1" applyNumberFormat="1" applyFont="1" applyFill="1" applyBorder="1" applyAlignment="1">
      <alignment vertical="center" shrinkToFit="1"/>
    </xf>
    <xf numFmtId="38" fontId="127" fillId="0" borderId="16" xfId="3" applyFont="1" applyFill="1" applyBorder="1" applyAlignment="1">
      <alignment vertical="center" shrinkToFit="1"/>
    </xf>
    <xf numFmtId="0" fontId="127" fillId="16" borderId="16" xfId="1" applyFont="1" applyFill="1" applyBorder="1" applyAlignment="1" applyProtection="1">
      <alignment vertical="center" shrinkToFit="1"/>
      <protection locked="0"/>
    </xf>
    <xf numFmtId="38" fontId="127" fillId="16" borderId="16" xfId="1" applyNumberFormat="1" applyFont="1" applyFill="1" applyBorder="1" applyAlignment="1">
      <alignment vertical="center" shrinkToFit="1"/>
    </xf>
    <xf numFmtId="200" fontId="127" fillId="16" borderId="16" xfId="3" applyNumberFormat="1" applyFont="1" applyFill="1" applyBorder="1" applyAlignment="1">
      <alignment vertical="center" shrinkToFit="1"/>
    </xf>
    <xf numFmtId="38" fontId="127" fillId="15" borderId="16" xfId="3" applyFont="1" applyFill="1" applyBorder="1" applyAlignment="1">
      <alignment vertical="center" wrapText="1"/>
    </xf>
    <xf numFmtId="38" fontId="127" fillId="0" borderId="16" xfId="3" applyFont="1" applyFill="1" applyBorder="1" applyAlignment="1">
      <alignment vertical="center" wrapText="1"/>
    </xf>
    <xf numFmtId="0" fontId="127" fillId="0" borderId="0" xfId="1" applyFont="1" applyAlignment="1">
      <alignment vertical="center" shrinkToFit="1"/>
    </xf>
    <xf numFmtId="0" fontId="2" fillId="2" borderId="0" xfId="1" applyFill="1">
      <alignment vertical="center"/>
    </xf>
    <xf numFmtId="0" fontId="65" fillId="0" borderId="0" xfId="0" applyFont="1" applyAlignment="1">
      <alignment horizontal="center" vertical="center"/>
    </xf>
    <xf numFmtId="0" fontId="71" fillId="0" borderId="0" xfId="0" applyFont="1" applyAlignment="1">
      <alignment horizontal="center" vertical="center"/>
    </xf>
    <xf numFmtId="0" fontId="74" fillId="4" borderId="80" xfId="0" applyFont="1" applyFill="1" applyBorder="1" applyAlignment="1">
      <alignment horizontal="center" vertical="center" shrinkToFit="1"/>
    </xf>
    <xf numFmtId="0" fontId="79" fillId="4" borderId="80" xfId="0" applyFont="1" applyFill="1" applyBorder="1" applyAlignment="1">
      <alignment horizontal="left" vertical="center" shrinkToFit="1"/>
    </xf>
    <xf numFmtId="0" fontId="81" fillId="0" borderId="0" xfId="0" applyFont="1" applyAlignment="1">
      <alignment horizontal="centerContinuous" vertical="center" wrapText="1"/>
    </xf>
    <xf numFmtId="0" fontId="71" fillId="0" borderId="0" xfId="0" applyFont="1" applyAlignment="1">
      <alignment vertical="center" wrapText="1"/>
    </xf>
    <xf numFmtId="0" fontId="67" fillId="0" borderId="0" xfId="0" applyFont="1">
      <alignment vertical="center"/>
    </xf>
    <xf numFmtId="0" fontId="6" fillId="2" borderId="0" xfId="1" applyFont="1" applyFill="1">
      <alignment vertical="center"/>
    </xf>
    <xf numFmtId="0" fontId="6" fillId="8" borderId="14" xfId="1" applyFont="1" applyFill="1" applyBorder="1" applyAlignment="1">
      <alignment horizontal="center" vertical="center"/>
    </xf>
    <xf numFmtId="0" fontId="6" fillId="8" borderId="15" xfId="1" applyFont="1" applyFill="1" applyBorder="1" applyAlignment="1">
      <alignment horizontal="center" vertical="center"/>
    </xf>
    <xf numFmtId="0" fontId="19" fillId="0" borderId="26" xfId="1" applyFont="1" applyBorder="1" applyAlignment="1">
      <alignment horizontal="center" vertical="center"/>
    </xf>
    <xf numFmtId="0" fontId="19" fillId="0" borderId="27" xfId="1" applyFont="1" applyBorder="1" applyAlignment="1">
      <alignment horizontal="center" vertical="center"/>
    </xf>
    <xf numFmtId="0" fontId="19" fillId="0" borderId="14" xfId="1" applyFont="1" applyBorder="1" applyAlignment="1">
      <alignment horizontal="left" vertical="center" wrapText="1"/>
    </xf>
    <xf numFmtId="0" fontId="19" fillId="0" borderId="15" xfId="1" applyFont="1" applyBorder="1" applyAlignment="1">
      <alignment horizontal="left" vertical="center" wrapText="1"/>
    </xf>
    <xf numFmtId="0" fontId="19" fillId="0" borderId="14" xfId="1" applyFont="1" applyBorder="1" applyAlignment="1">
      <alignment horizontal="left" vertical="center"/>
    </xf>
    <xf numFmtId="0" fontId="19" fillId="0" borderId="15" xfId="1" applyFont="1" applyBorder="1" applyAlignment="1">
      <alignment horizontal="left" vertical="center"/>
    </xf>
    <xf numFmtId="0" fontId="19" fillId="0" borderId="17" xfId="1" applyFont="1" applyBorder="1" applyAlignment="1">
      <alignment horizontal="left" vertical="center"/>
    </xf>
    <xf numFmtId="0" fontId="19" fillId="0" borderId="18" xfId="1" applyFont="1" applyBorder="1" applyAlignment="1">
      <alignment horizontal="left" vertical="center"/>
    </xf>
    <xf numFmtId="0" fontId="19" fillId="0" borderId="21" xfId="1" applyFont="1" applyBorder="1" applyAlignment="1">
      <alignment horizontal="left" vertical="center"/>
    </xf>
    <xf numFmtId="0" fontId="19" fillId="0" borderId="22" xfId="1" applyFont="1" applyBorder="1" applyAlignment="1">
      <alignment horizontal="left" vertical="center"/>
    </xf>
    <xf numFmtId="0" fontId="19" fillId="0" borderId="17" xfId="1" applyFont="1" applyBorder="1" applyAlignment="1">
      <alignment horizontal="left" vertical="center" wrapText="1"/>
    </xf>
    <xf numFmtId="0" fontId="19" fillId="0" borderId="18" xfId="1" applyFont="1" applyBorder="1" applyAlignment="1">
      <alignment horizontal="left" vertical="center" wrapText="1"/>
    </xf>
    <xf numFmtId="0" fontId="19" fillId="0" borderId="21" xfId="1" applyFont="1" applyBorder="1" applyAlignment="1">
      <alignment horizontal="left" vertical="center" wrapText="1"/>
    </xf>
    <xf numFmtId="0" fontId="19" fillId="0" borderId="22" xfId="1" applyFont="1" applyBorder="1" applyAlignment="1">
      <alignment horizontal="left" vertical="center" wrapText="1"/>
    </xf>
    <xf numFmtId="0" fontId="20" fillId="0" borderId="24" xfId="1" applyFont="1" applyBorder="1" applyAlignment="1">
      <alignment horizontal="center" vertical="center"/>
    </xf>
    <xf numFmtId="0" fontId="20" fillId="0" borderId="25" xfId="1" applyFont="1" applyBorder="1" applyAlignment="1">
      <alignment horizontal="center" vertical="center"/>
    </xf>
    <xf numFmtId="0" fontId="17" fillId="8" borderId="14" xfId="1" applyFont="1" applyFill="1" applyBorder="1" applyAlignment="1">
      <alignment horizontal="center" vertical="center"/>
    </xf>
    <xf numFmtId="0" fontId="17" fillId="8" borderId="6" xfId="1" applyFont="1" applyFill="1" applyBorder="1" applyAlignment="1">
      <alignment horizontal="center" vertical="center"/>
    </xf>
    <xf numFmtId="0" fontId="19" fillId="0" borderId="17" xfId="1" applyFont="1" applyBorder="1" applyAlignment="1">
      <alignment horizontal="left" vertical="center" shrinkToFit="1"/>
    </xf>
    <xf numFmtId="0" fontId="19" fillId="0" borderId="18" xfId="1" applyFont="1" applyBorder="1" applyAlignment="1">
      <alignment horizontal="left" vertical="center" shrinkToFit="1"/>
    </xf>
    <xf numFmtId="0" fontId="19" fillId="0" borderId="21" xfId="1" applyFont="1" applyBorder="1" applyAlignment="1">
      <alignment horizontal="left" vertical="center" shrinkToFit="1"/>
    </xf>
    <xf numFmtId="0" fontId="19" fillId="0" borderId="22" xfId="1" applyFont="1" applyBorder="1" applyAlignment="1">
      <alignment horizontal="left" vertical="center" shrinkToFit="1"/>
    </xf>
    <xf numFmtId="0" fontId="20" fillId="0" borderId="24" xfId="1" applyFont="1" applyBorder="1" applyAlignment="1">
      <alignment horizontal="center" vertical="center" wrapText="1"/>
    </xf>
    <xf numFmtId="0" fontId="19" fillId="0" borderId="14" xfId="1" applyFont="1" applyBorder="1" applyAlignment="1">
      <alignment horizontal="left" vertical="center" wrapText="1" shrinkToFit="1"/>
    </xf>
    <xf numFmtId="0" fontId="19" fillId="0" borderId="15" xfId="1" applyFont="1" applyBorder="1" applyAlignment="1">
      <alignment horizontal="left" vertical="center" shrinkToFit="1"/>
    </xf>
    <xf numFmtId="0" fontId="19" fillId="0" borderId="24" xfId="1" applyFont="1" applyBorder="1" applyAlignment="1">
      <alignment horizontal="left" vertical="center"/>
    </xf>
    <xf numFmtId="0" fontId="19" fillId="0" borderId="23" xfId="1" applyFont="1" applyBorder="1" applyAlignment="1">
      <alignment horizontal="left" vertical="center"/>
    </xf>
    <xf numFmtId="0" fontId="19" fillId="0" borderId="25" xfId="1" applyFont="1" applyBorder="1" applyAlignment="1">
      <alignment horizontal="left" vertical="center"/>
    </xf>
    <xf numFmtId="0" fontId="19" fillId="0" borderId="19" xfId="1" applyFont="1" applyBorder="1" applyAlignment="1">
      <alignment horizontal="left" vertical="center" wrapText="1"/>
    </xf>
    <xf numFmtId="0" fontId="19" fillId="0" borderId="20" xfId="1" applyFont="1" applyBorder="1" applyAlignment="1">
      <alignment horizontal="left" vertical="center" wrapText="1"/>
    </xf>
    <xf numFmtId="0" fontId="17" fillId="8" borderId="15" xfId="1" applyFont="1" applyFill="1" applyBorder="1" applyAlignment="1">
      <alignment horizontal="center" vertical="center"/>
    </xf>
    <xf numFmtId="0" fontId="19" fillId="0" borderId="14" xfId="1" applyFont="1" applyBorder="1" applyAlignment="1">
      <alignment horizontal="left" vertical="center" shrinkToFit="1"/>
    </xf>
    <xf numFmtId="0" fontId="19" fillId="0" borderId="14" xfId="1" applyFont="1" applyBorder="1" applyAlignment="1">
      <alignment vertical="center" shrinkToFit="1"/>
    </xf>
    <xf numFmtId="0" fontId="19" fillId="0" borderId="15" xfId="1" applyFont="1" applyBorder="1" applyAlignment="1">
      <alignment vertical="center" shrinkToFit="1"/>
    </xf>
    <xf numFmtId="0" fontId="19" fillId="0" borderId="14" xfId="1" applyFont="1" applyBorder="1" applyAlignment="1">
      <alignment horizontal="center" vertical="center" shrinkToFit="1"/>
    </xf>
    <xf numFmtId="0" fontId="19" fillId="0" borderId="15" xfId="1" applyFont="1" applyBorder="1" applyAlignment="1">
      <alignment horizontal="center" vertical="center" shrinkToFit="1"/>
    </xf>
    <xf numFmtId="0" fontId="17" fillId="0" borderId="17" xfId="1" applyFont="1" applyBorder="1" applyAlignment="1">
      <alignment horizontal="left" vertical="center"/>
    </xf>
    <xf numFmtId="0" fontId="17" fillId="0" borderId="18" xfId="1" applyFont="1" applyBorder="1" applyAlignment="1">
      <alignment horizontal="left" vertical="center"/>
    </xf>
    <xf numFmtId="0" fontId="17" fillId="0" borderId="19" xfId="1" applyFont="1" applyBorder="1" applyAlignment="1">
      <alignment horizontal="left" vertical="center"/>
    </xf>
    <xf numFmtId="0" fontId="17" fillId="0" borderId="20" xfId="1" applyFont="1" applyBorder="1" applyAlignment="1">
      <alignment horizontal="left" vertical="center"/>
    </xf>
    <xf numFmtId="0" fontId="17" fillId="0" borderId="17" xfId="1" applyFont="1" applyBorder="1" applyAlignment="1">
      <alignment horizontal="left" vertical="center" wrapText="1"/>
    </xf>
    <xf numFmtId="0" fontId="17" fillId="0" borderId="18" xfId="1" applyFont="1" applyBorder="1" applyAlignment="1">
      <alignment horizontal="left" vertical="center" wrapText="1"/>
    </xf>
    <xf numFmtId="0" fontId="17" fillId="0" borderId="21" xfId="1" applyFont="1" applyBorder="1" applyAlignment="1">
      <alignment horizontal="left" vertical="center" wrapText="1"/>
    </xf>
    <xf numFmtId="0" fontId="17" fillId="0" borderId="22" xfId="1" applyFont="1" applyBorder="1" applyAlignment="1">
      <alignment horizontal="left" vertical="center" wrapText="1"/>
    </xf>
    <xf numFmtId="0" fontId="17" fillId="0" borderId="14" xfId="1" applyFont="1" applyBorder="1" applyAlignment="1">
      <alignment horizontal="left" vertical="center" wrapText="1"/>
    </xf>
    <xf numFmtId="0" fontId="17" fillId="0" borderId="15" xfId="1" applyFont="1" applyBorder="1" applyAlignment="1">
      <alignment horizontal="left" vertical="center" wrapText="1"/>
    </xf>
    <xf numFmtId="0" fontId="8" fillId="0" borderId="0" xfId="1" applyFont="1" applyAlignment="1">
      <alignment horizontal="left" vertical="center" wrapText="1"/>
    </xf>
    <xf numFmtId="0" fontId="8" fillId="2" borderId="0" xfId="1" applyFont="1" applyFill="1" applyAlignment="1">
      <alignment vertical="center" wrapText="1"/>
    </xf>
    <xf numFmtId="0" fontId="8" fillId="0" borderId="0" xfId="1" applyFont="1" applyAlignment="1">
      <alignment vertical="center" wrapText="1"/>
    </xf>
    <xf numFmtId="0" fontId="10" fillId="5" borderId="0" xfId="1" applyFont="1" applyFill="1" applyAlignment="1">
      <alignment vertical="center" wrapText="1"/>
    </xf>
    <xf numFmtId="0" fontId="11" fillId="5" borderId="0" xfId="1" applyFont="1" applyFill="1" applyAlignment="1">
      <alignment vertical="center" wrapText="1"/>
    </xf>
    <xf numFmtId="0" fontId="13" fillId="4" borderId="0" xfId="1" applyFont="1" applyFill="1" applyAlignment="1">
      <alignment vertical="center" wrapText="1"/>
    </xf>
    <xf numFmtId="0" fontId="13" fillId="6" borderId="0" xfId="1" applyFont="1" applyFill="1" applyAlignment="1">
      <alignment horizontal="left" vertical="center" wrapText="1"/>
    </xf>
    <xf numFmtId="0" fontId="13" fillId="7" borderId="0" xfId="1" applyFont="1" applyFill="1" applyAlignment="1">
      <alignment vertical="center" wrapText="1"/>
    </xf>
    <xf numFmtId="0" fontId="8" fillId="0" borderId="3" xfId="1" applyFont="1" applyBorder="1" applyAlignment="1">
      <alignment horizontal="left" vertical="center"/>
    </xf>
    <xf numFmtId="0" fontId="8" fillId="0" borderId="4" xfId="1" applyFont="1" applyBorder="1" applyAlignment="1">
      <alignment horizontal="left" vertical="center"/>
    </xf>
    <xf numFmtId="0" fontId="8" fillId="0" borderId="0" xfId="1" applyFont="1" applyAlignment="1">
      <alignment horizontal="left" vertical="center"/>
    </xf>
    <xf numFmtId="0" fontId="8" fillId="0" borderId="7" xfId="1" applyFont="1" applyBorder="1" applyAlignment="1">
      <alignment horizontal="left" vertical="center"/>
    </xf>
    <xf numFmtId="0" fontId="6" fillId="4" borderId="8" xfId="1" applyFont="1" applyFill="1" applyBorder="1">
      <alignment vertical="center"/>
    </xf>
    <xf numFmtId="0" fontId="6" fillId="4" borderId="9" xfId="1" applyFont="1" applyFill="1" applyBorder="1">
      <alignment vertical="center"/>
    </xf>
    <xf numFmtId="0" fontId="6" fillId="4" borderId="12" xfId="1" applyFont="1" applyFill="1" applyBorder="1">
      <alignment vertical="center"/>
    </xf>
    <xf numFmtId="0" fontId="6" fillId="4" borderId="13" xfId="1" applyFont="1" applyFill="1" applyBorder="1">
      <alignment vertical="center"/>
    </xf>
    <xf numFmtId="0" fontId="38" fillId="12" borderId="5" xfId="1" applyFont="1" applyFill="1" applyBorder="1" applyAlignment="1">
      <alignment horizontal="center" vertical="center" shrinkToFit="1"/>
    </xf>
    <xf numFmtId="0" fontId="38" fillId="12" borderId="6" xfId="1" applyFont="1" applyFill="1" applyBorder="1" applyAlignment="1">
      <alignment horizontal="center" vertical="center" shrinkToFit="1"/>
    </xf>
    <xf numFmtId="0" fontId="38" fillId="12" borderId="51" xfId="1" applyFont="1" applyFill="1" applyBorder="1" applyAlignment="1">
      <alignment horizontal="center" vertical="center" shrinkToFit="1"/>
    </xf>
    <xf numFmtId="0" fontId="32" fillId="10" borderId="30" xfId="1" applyFont="1" applyFill="1" applyBorder="1" applyAlignment="1">
      <alignment horizontal="center" vertical="center" wrapText="1"/>
    </xf>
    <xf numFmtId="0" fontId="32" fillId="10" borderId="32" xfId="1" applyFont="1" applyFill="1" applyBorder="1" applyAlignment="1">
      <alignment horizontal="center" vertical="center" wrapText="1"/>
    </xf>
    <xf numFmtId="0" fontId="32" fillId="10" borderId="45" xfId="1" applyFont="1" applyFill="1" applyBorder="1" applyAlignment="1">
      <alignment horizontal="center" vertical="center" wrapText="1"/>
    </xf>
    <xf numFmtId="0" fontId="28" fillId="0" borderId="29" xfId="1" applyFont="1" applyBorder="1" applyAlignment="1">
      <alignment horizontal="left" vertical="top" wrapText="1"/>
    </xf>
    <xf numFmtId="0" fontId="28" fillId="0" borderId="3" xfId="1" applyFont="1" applyBorder="1" applyAlignment="1">
      <alignment horizontal="left" vertical="top"/>
    </xf>
    <xf numFmtId="0" fontId="28" fillId="0" borderId="33" xfId="1" applyFont="1" applyBorder="1" applyAlignment="1">
      <alignment horizontal="left" vertical="top"/>
    </xf>
    <xf numFmtId="0" fontId="28" fillId="0" borderId="39" xfId="1" applyFont="1" applyBorder="1" applyAlignment="1">
      <alignment horizontal="left" vertical="top"/>
    </xf>
    <xf numFmtId="0" fontId="28" fillId="0" borderId="0" xfId="1" applyFont="1" applyAlignment="1">
      <alignment horizontal="left" vertical="top"/>
    </xf>
    <xf numFmtId="0" fontId="28" fillId="0" borderId="20" xfId="1" applyFont="1" applyBorder="1" applyAlignment="1">
      <alignment horizontal="left" vertical="top"/>
    </xf>
    <xf numFmtId="0" fontId="28" fillId="0" borderId="43" xfId="1" applyFont="1" applyBorder="1" applyAlignment="1">
      <alignment horizontal="left" vertical="top"/>
    </xf>
    <xf numFmtId="0" fontId="28" fillId="0" borderId="8" xfId="1" applyFont="1" applyBorder="1" applyAlignment="1">
      <alignment horizontal="left" vertical="top"/>
    </xf>
    <xf numFmtId="0" fontId="28" fillId="0" borderId="22" xfId="1" applyFont="1" applyBorder="1" applyAlignment="1">
      <alignment horizontal="left" vertical="top"/>
    </xf>
    <xf numFmtId="0" fontId="28" fillId="0" borderId="34" xfId="1" applyFont="1" applyBorder="1" applyAlignment="1">
      <alignment horizontal="left" vertical="top" wrapText="1"/>
    </xf>
    <xf numFmtId="0" fontId="28" fillId="0" borderId="23" xfId="1" applyFont="1" applyBorder="1" applyAlignment="1">
      <alignment horizontal="left" vertical="top" wrapText="1"/>
    </xf>
    <xf numFmtId="0" fontId="28" fillId="0" borderId="25" xfId="1" applyFont="1" applyBorder="1" applyAlignment="1">
      <alignment horizontal="left" vertical="top" wrapText="1"/>
    </xf>
    <xf numFmtId="0" fontId="28" fillId="0" borderId="3" xfId="1" applyFont="1" applyBorder="1" applyAlignment="1">
      <alignment horizontal="left" vertical="top" wrapText="1"/>
    </xf>
    <xf numFmtId="0" fontId="28" fillId="0" borderId="33" xfId="1" applyFont="1" applyBorder="1" applyAlignment="1">
      <alignment horizontal="left" vertical="top" wrapText="1"/>
    </xf>
    <xf numFmtId="0" fontId="28" fillId="0" borderId="31" xfId="1" applyFont="1" applyBorder="1" applyAlignment="1">
      <alignment horizontal="left" vertical="top" wrapText="1"/>
    </xf>
    <xf numFmtId="0" fontId="28" fillId="0" borderId="12" xfId="1" applyFont="1" applyBorder="1" applyAlignment="1">
      <alignment horizontal="left" vertical="top" wrapText="1"/>
    </xf>
    <xf numFmtId="0" fontId="28" fillId="0" borderId="40" xfId="1" applyFont="1" applyBorder="1" applyAlignment="1">
      <alignment horizontal="left" vertical="top" wrapText="1"/>
    </xf>
    <xf numFmtId="0" fontId="28" fillId="0" borderId="36" xfId="1" applyFont="1" applyBorder="1" applyAlignment="1">
      <alignment horizontal="left" vertical="center"/>
    </xf>
    <xf numFmtId="0" fontId="28" fillId="0" borderId="2" xfId="1" applyFont="1" applyBorder="1" applyAlignment="1">
      <alignment horizontal="left" vertical="center"/>
    </xf>
    <xf numFmtId="0" fontId="28" fillId="0" borderId="37" xfId="1" applyFont="1" applyBorder="1" applyAlignment="1">
      <alignment horizontal="left" vertical="center"/>
    </xf>
    <xf numFmtId="0" fontId="28" fillId="0" borderId="41" xfId="1" applyFont="1" applyBorder="1" applyAlignment="1">
      <alignment horizontal="left" vertical="center"/>
    </xf>
    <xf numFmtId="0" fontId="28" fillId="0" borderId="11" xfId="1" applyFont="1" applyBorder="1" applyAlignment="1">
      <alignment horizontal="left" vertical="center"/>
    </xf>
    <xf numFmtId="0" fontId="28" fillId="0" borderId="42" xfId="1" applyFont="1" applyBorder="1" applyAlignment="1">
      <alignment horizontal="left" vertical="center"/>
    </xf>
    <xf numFmtId="0" fontId="28" fillId="0" borderId="21" xfId="1" applyFont="1" applyBorder="1" applyAlignment="1">
      <alignment horizontal="left" vertical="center"/>
    </xf>
    <xf numFmtId="0" fontId="28" fillId="0" borderId="22" xfId="1" applyFont="1" applyBorder="1" applyAlignment="1">
      <alignment horizontal="left" vertical="center"/>
    </xf>
    <xf numFmtId="0" fontId="33" fillId="0" borderId="23" xfId="1" applyFont="1" applyBorder="1" applyAlignment="1">
      <alignment horizontal="left" vertical="top" wrapText="1"/>
    </xf>
    <xf numFmtId="0" fontId="33" fillId="0" borderId="25" xfId="1" applyFont="1" applyBorder="1" applyAlignment="1">
      <alignment horizontal="left" vertical="top" wrapText="1"/>
    </xf>
    <xf numFmtId="0" fontId="33" fillId="0" borderId="44" xfId="1" applyFont="1" applyBorder="1" applyAlignment="1">
      <alignment horizontal="left" vertical="top" wrapText="1"/>
    </xf>
    <xf numFmtId="0" fontId="33" fillId="0" borderId="47" xfId="1" applyFont="1" applyBorder="1" applyAlignment="1">
      <alignment horizontal="left" vertical="top" wrapText="1"/>
    </xf>
    <xf numFmtId="0" fontId="31" fillId="10" borderId="29" xfId="1" applyFont="1" applyFill="1" applyBorder="1" applyAlignment="1">
      <alignment horizontal="center" vertical="center"/>
    </xf>
    <xf numFmtId="0" fontId="31" fillId="10" borderId="3" xfId="1" applyFont="1" applyFill="1" applyBorder="1" applyAlignment="1">
      <alignment horizontal="center" vertical="center"/>
    </xf>
    <xf numFmtId="0" fontId="31" fillId="10" borderId="4" xfId="1" applyFont="1" applyFill="1" applyBorder="1" applyAlignment="1">
      <alignment horizontal="center" vertical="center"/>
    </xf>
    <xf numFmtId="0" fontId="31" fillId="10" borderId="31" xfId="1" applyFont="1" applyFill="1" applyBorder="1" applyAlignment="1">
      <alignment horizontal="center" vertical="center"/>
    </xf>
    <xf numFmtId="0" fontId="31" fillId="10" borderId="12" xfId="1" applyFont="1" applyFill="1" applyBorder="1" applyAlignment="1">
      <alignment horizontal="center" vertical="center"/>
    </xf>
    <xf numFmtId="0" fontId="31" fillId="10" borderId="13" xfId="1" applyFont="1" applyFill="1" applyBorder="1" applyAlignment="1">
      <alignment horizontal="center" vertical="center"/>
    </xf>
    <xf numFmtId="0" fontId="29" fillId="4" borderId="14" xfId="1" applyFont="1" applyFill="1" applyBorder="1" applyAlignment="1">
      <alignment horizontal="left" vertical="center"/>
    </xf>
    <xf numFmtId="0" fontId="30" fillId="0" borderId="15" xfId="1" applyFont="1" applyBorder="1">
      <alignment vertical="center"/>
    </xf>
    <xf numFmtId="0" fontId="29" fillId="0" borderId="16" xfId="1" applyFont="1" applyBorder="1" applyAlignment="1">
      <alignment horizontal="left" vertical="center" wrapText="1"/>
    </xf>
    <xf numFmtId="0" fontId="30" fillId="0" borderId="16" xfId="1" applyFont="1" applyBorder="1" applyAlignment="1">
      <alignment horizontal="left" vertical="center" wrapText="1"/>
    </xf>
    <xf numFmtId="0" fontId="28" fillId="4" borderId="16" xfId="1" applyFont="1" applyFill="1" applyBorder="1" applyAlignment="1">
      <alignment horizontal="center" vertical="center" shrinkToFit="1"/>
    </xf>
    <xf numFmtId="0" fontId="2" fillId="0" borderId="16" xfId="1" applyBorder="1" applyAlignment="1">
      <alignment horizontal="center" vertical="center"/>
    </xf>
    <xf numFmtId="0" fontId="28" fillId="0" borderId="0" xfId="1" applyFont="1" applyAlignment="1">
      <alignment horizontal="center" vertical="center"/>
    </xf>
    <xf numFmtId="0" fontId="28" fillId="0" borderId="0" xfId="1" applyFont="1" applyAlignment="1">
      <alignment horizontal="left" vertical="center" wrapText="1"/>
    </xf>
    <xf numFmtId="0" fontId="28" fillId="4" borderId="24" xfId="1" applyFont="1" applyFill="1" applyBorder="1" applyAlignment="1">
      <alignment horizontal="center" vertical="center" shrinkToFit="1"/>
    </xf>
    <xf numFmtId="0" fontId="2" fillId="0" borderId="23" xfId="1" applyBorder="1" applyAlignment="1">
      <alignment horizontal="center" vertical="center"/>
    </xf>
    <xf numFmtId="0" fontId="45" fillId="0" borderId="0" xfId="1" applyFont="1" applyAlignment="1">
      <alignment horizontal="left" vertical="center"/>
    </xf>
    <xf numFmtId="0" fontId="28" fillId="0" borderId="0" xfId="1" applyFont="1" applyAlignment="1">
      <alignment horizontal="left" vertical="center"/>
    </xf>
    <xf numFmtId="0" fontId="47" fillId="0" borderId="0" xfId="1" applyFont="1" applyAlignment="1">
      <alignment horizontal="left" vertical="center"/>
    </xf>
    <xf numFmtId="0" fontId="47" fillId="0" borderId="0" xfId="1" applyFont="1" applyAlignment="1">
      <alignment horizontal="left" vertical="center" wrapText="1"/>
    </xf>
    <xf numFmtId="176" fontId="28" fillId="0" borderId="0" xfId="4" applyNumberFormat="1" applyFont="1" applyAlignment="1">
      <alignment horizontal="right"/>
    </xf>
    <xf numFmtId="0" fontId="46" fillId="0" borderId="0" xfId="1" applyFont="1" applyAlignment="1">
      <alignment horizontal="center" vertical="center"/>
    </xf>
    <xf numFmtId="0" fontId="47" fillId="0" borderId="0" xfId="1" applyFont="1" applyAlignment="1">
      <alignment vertical="center" wrapText="1"/>
    </xf>
    <xf numFmtId="0" fontId="45" fillId="0" borderId="0" xfId="1" applyFont="1" applyAlignment="1">
      <alignment horizontal="center" vertical="center"/>
    </xf>
    <xf numFmtId="0" fontId="51" fillId="4" borderId="0" xfId="5" applyFont="1" applyFill="1" applyAlignment="1">
      <alignment horizontal="left" vertical="center" wrapText="1"/>
    </xf>
    <xf numFmtId="0" fontId="34" fillId="0" borderId="0" xfId="5" applyFont="1" applyAlignment="1">
      <alignment vertical="center" wrapText="1"/>
    </xf>
    <xf numFmtId="0" fontId="2" fillId="0" borderId="0" xfId="1" applyAlignment="1">
      <alignment vertical="center" wrapText="1"/>
    </xf>
    <xf numFmtId="0" fontId="47" fillId="6" borderId="14" xfId="5" applyFont="1" applyFill="1" applyBorder="1" applyAlignment="1">
      <alignment horizontal="center" vertical="center"/>
    </xf>
    <xf numFmtId="0" fontId="47" fillId="6" borderId="15" xfId="5" applyFont="1" applyFill="1" applyBorder="1" applyAlignment="1">
      <alignment horizontal="center" vertical="center"/>
    </xf>
    <xf numFmtId="0" fontId="47" fillId="0" borderId="16" xfId="5" applyFont="1" applyBorder="1" applyAlignment="1">
      <alignment vertical="top"/>
    </xf>
    <xf numFmtId="0" fontId="51" fillId="4" borderId="0" xfId="5" applyFont="1" applyFill="1" applyAlignment="1">
      <alignment vertical="center" wrapText="1"/>
    </xf>
    <xf numFmtId="0" fontId="51" fillId="4" borderId="0" xfId="5" applyFont="1" applyFill="1">
      <alignment vertical="center"/>
    </xf>
    <xf numFmtId="0" fontId="47" fillId="4" borderId="14" xfId="5" applyFont="1" applyFill="1" applyBorder="1" applyAlignment="1">
      <alignment horizontal="center" vertical="center"/>
    </xf>
    <xf numFmtId="0" fontId="47" fillId="4" borderId="15" xfId="5" applyFont="1" applyFill="1" applyBorder="1" applyAlignment="1">
      <alignment horizontal="center" vertical="center"/>
    </xf>
    <xf numFmtId="0" fontId="47" fillId="0" borderId="0" xfId="5" applyFont="1" applyAlignment="1">
      <alignment horizontal="center" vertical="center"/>
    </xf>
    <xf numFmtId="177" fontId="47" fillId="7" borderId="0" xfId="5" applyNumberFormat="1" applyFont="1" applyFill="1" applyAlignment="1">
      <alignment horizontal="right" vertical="center"/>
    </xf>
    <xf numFmtId="0" fontId="47" fillId="7" borderId="0" xfId="5" applyFont="1" applyFill="1" applyAlignment="1">
      <alignment horizontal="right" vertical="center"/>
    </xf>
    <xf numFmtId="0" fontId="47" fillId="0" borderId="17" xfId="5" applyFont="1" applyBorder="1">
      <alignment vertical="center"/>
    </xf>
    <xf numFmtId="0" fontId="47" fillId="0" borderId="59" xfId="5" applyFont="1" applyBorder="1">
      <alignment vertical="center"/>
    </xf>
    <xf numFmtId="0" fontId="47" fillId="0" borderId="18" xfId="5" applyFont="1" applyBorder="1">
      <alignment vertical="center"/>
    </xf>
    <xf numFmtId="0" fontId="47" fillId="6" borderId="17" xfId="5" applyFont="1" applyFill="1" applyBorder="1" applyAlignment="1">
      <alignment horizontal="center" vertical="center"/>
    </xf>
    <xf numFmtId="0" fontId="47" fillId="6" borderId="18" xfId="5" applyFont="1" applyFill="1" applyBorder="1" applyAlignment="1">
      <alignment horizontal="center" vertical="center"/>
    </xf>
    <xf numFmtId="0" fontId="47" fillId="6" borderId="19" xfId="5" applyFont="1" applyFill="1" applyBorder="1" applyAlignment="1">
      <alignment horizontal="center" vertical="center"/>
    </xf>
    <xf numFmtId="0" fontId="47" fillId="6" borderId="20" xfId="5" applyFont="1" applyFill="1" applyBorder="1" applyAlignment="1">
      <alignment horizontal="center" vertical="center"/>
    </xf>
    <xf numFmtId="0" fontId="47" fillId="6" borderId="21" xfId="5" applyFont="1" applyFill="1" applyBorder="1" applyAlignment="1">
      <alignment horizontal="center" vertical="center"/>
    </xf>
    <xf numFmtId="0" fontId="47" fillId="6" borderId="22" xfId="5" applyFont="1" applyFill="1" applyBorder="1" applyAlignment="1">
      <alignment horizontal="center" vertical="center"/>
    </xf>
    <xf numFmtId="0" fontId="47" fillId="6" borderId="16" xfId="5" applyFont="1" applyFill="1" applyBorder="1" applyAlignment="1">
      <alignment horizontal="center" vertical="center"/>
    </xf>
    <xf numFmtId="0" fontId="34" fillId="0" borderId="16" xfId="5" applyFont="1" applyBorder="1" applyAlignment="1">
      <alignment vertical="center" wrapText="1"/>
    </xf>
    <xf numFmtId="0" fontId="29" fillId="0" borderId="0" xfId="1" applyFont="1" applyAlignment="1">
      <alignment vertical="center" wrapText="1"/>
    </xf>
    <xf numFmtId="190" fontId="58" fillId="6" borderId="25" xfId="3" applyNumberFormat="1" applyFont="1" applyFill="1" applyBorder="1" applyAlignment="1">
      <alignment horizontal="right" vertical="center" shrinkToFit="1"/>
    </xf>
    <xf numFmtId="191" fontId="58" fillId="6" borderId="21" xfId="3" applyNumberFormat="1" applyFont="1" applyFill="1" applyBorder="1" applyAlignment="1">
      <alignment horizontal="right" vertical="center" shrinkToFit="1"/>
    </xf>
    <xf numFmtId="191" fontId="58" fillId="6" borderId="8" xfId="3" applyNumberFormat="1" applyFont="1" applyFill="1" applyBorder="1" applyAlignment="1">
      <alignment horizontal="right" vertical="center" shrinkToFit="1"/>
    </xf>
    <xf numFmtId="191" fontId="58" fillId="6" borderId="22" xfId="3" applyNumberFormat="1" applyFont="1" applyFill="1" applyBorder="1" applyAlignment="1">
      <alignment horizontal="right" vertical="center" shrinkToFit="1"/>
    </xf>
    <xf numFmtId="0" fontId="29" fillId="0" borderId="0" xfId="1" applyFont="1" applyAlignment="1">
      <alignment horizontal="left" vertical="center" wrapText="1" shrinkToFit="1"/>
    </xf>
    <xf numFmtId="0" fontId="33" fillId="0" borderId="0" xfId="1" applyFont="1" applyAlignment="1">
      <alignment horizontal="left" vertical="top"/>
    </xf>
    <xf numFmtId="0" fontId="33" fillId="0" borderId="0" xfId="1" applyFont="1" applyAlignment="1">
      <alignment horizontal="left" vertical="top" wrapText="1" indent="1"/>
    </xf>
    <xf numFmtId="0" fontId="29" fillId="0" borderId="0" xfId="1" applyFont="1" applyAlignment="1">
      <alignment horizontal="left" vertical="top" wrapText="1" indent="1"/>
    </xf>
    <xf numFmtId="0" fontId="29" fillId="8" borderId="16" xfId="1" applyFont="1" applyFill="1" applyBorder="1" applyAlignment="1">
      <alignment horizontal="center" vertical="center" wrapText="1"/>
    </xf>
    <xf numFmtId="0" fontId="62" fillId="8" borderId="17" xfId="1" applyFont="1" applyFill="1" applyBorder="1" applyAlignment="1">
      <alignment horizontal="center" vertical="center" wrapText="1" shrinkToFit="1"/>
    </xf>
    <xf numFmtId="0" fontId="62" fillId="8" borderId="59" xfId="1" applyFont="1" applyFill="1" applyBorder="1" applyAlignment="1">
      <alignment horizontal="center" vertical="center" wrapText="1" shrinkToFit="1"/>
    </xf>
    <xf numFmtId="0" fontId="62" fillId="8" borderId="18" xfId="1" applyFont="1" applyFill="1" applyBorder="1" applyAlignment="1">
      <alignment horizontal="center" vertical="center" wrapText="1" shrinkToFit="1"/>
    </xf>
    <xf numFmtId="0" fontId="62" fillId="8" borderId="21" xfId="1" applyFont="1" applyFill="1" applyBorder="1" applyAlignment="1">
      <alignment horizontal="center" vertical="center" wrapText="1" shrinkToFit="1"/>
    </xf>
    <xf numFmtId="0" fontId="62" fillId="8" borderId="8" xfId="1" applyFont="1" applyFill="1" applyBorder="1" applyAlignment="1">
      <alignment horizontal="center" vertical="center" wrapText="1" shrinkToFit="1"/>
    </xf>
    <xf numFmtId="0" fontId="62" fillId="8" borderId="22" xfId="1" applyFont="1" applyFill="1" applyBorder="1" applyAlignment="1">
      <alignment horizontal="center" vertical="center" wrapText="1" shrinkToFit="1"/>
    </xf>
    <xf numFmtId="188" fontId="58" fillId="2" borderId="24" xfId="3" applyNumberFormat="1" applyFont="1" applyFill="1" applyBorder="1" applyAlignment="1">
      <alignment horizontal="right" vertical="center" shrinkToFit="1"/>
    </xf>
    <xf numFmtId="189" fontId="58" fillId="2" borderId="24" xfId="3" applyNumberFormat="1" applyFont="1" applyFill="1" applyBorder="1" applyAlignment="1">
      <alignment horizontal="right" vertical="center" shrinkToFit="1"/>
    </xf>
    <xf numFmtId="182" fontId="29" fillId="0" borderId="19" xfId="1" applyNumberFormat="1" applyFont="1" applyBorder="1" applyAlignment="1">
      <alignment horizontal="center" vertical="center"/>
    </xf>
    <xf numFmtId="182" fontId="29" fillId="0" borderId="0" xfId="1" applyNumberFormat="1" applyFont="1" applyAlignment="1">
      <alignment horizontal="center" vertical="center"/>
    </xf>
    <xf numFmtId="182" fontId="29" fillId="0" borderId="20" xfId="1" applyNumberFormat="1" applyFont="1" applyBorder="1" applyAlignment="1">
      <alignment horizontal="center" vertical="center"/>
    </xf>
    <xf numFmtId="183" fontId="59" fillId="6" borderId="25" xfId="3" applyNumberFormat="1" applyFont="1" applyFill="1" applyBorder="1" applyAlignment="1">
      <alignment horizontal="right" vertical="center" shrinkToFit="1"/>
    </xf>
    <xf numFmtId="0" fontId="33" fillId="0" borderId="0" xfId="1" applyFont="1" applyAlignment="1">
      <alignment vertical="center" wrapText="1"/>
    </xf>
    <xf numFmtId="0" fontId="29" fillId="8" borderId="24" xfId="1" applyFont="1" applyFill="1" applyBorder="1" applyAlignment="1">
      <alignment horizontal="center" vertical="center" wrapText="1" shrinkToFit="1"/>
    </xf>
    <xf numFmtId="0" fontId="29" fillId="8" borderId="25" xfId="1" applyFont="1" applyFill="1" applyBorder="1" applyAlignment="1">
      <alignment horizontal="center" vertical="center" wrapText="1" shrinkToFit="1"/>
    </xf>
    <xf numFmtId="0" fontId="29" fillId="8" borderId="17" xfId="1" applyFont="1" applyFill="1" applyBorder="1" applyAlignment="1">
      <alignment vertical="center" wrapText="1"/>
    </xf>
    <xf numFmtId="0" fontId="29" fillId="8" borderId="21" xfId="1" applyFont="1" applyFill="1" applyBorder="1" applyAlignment="1">
      <alignment vertical="center" wrapText="1"/>
    </xf>
    <xf numFmtId="182" fontId="58" fillId="0" borderId="17" xfId="3" applyNumberFormat="1" applyFont="1" applyFill="1" applyBorder="1" applyAlignment="1">
      <alignment horizontal="right" vertical="center" shrinkToFit="1"/>
    </xf>
    <xf numFmtId="182" fontId="58" fillId="0" borderId="59" xfId="3" applyNumberFormat="1" applyFont="1" applyFill="1" applyBorder="1" applyAlignment="1">
      <alignment horizontal="right" vertical="center" shrinkToFit="1"/>
    </xf>
    <xf numFmtId="182" fontId="58" fillId="0" borderId="76" xfId="3" applyNumberFormat="1" applyFont="1" applyFill="1" applyBorder="1" applyAlignment="1">
      <alignment horizontal="right" vertical="center" shrinkToFit="1"/>
    </xf>
    <xf numFmtId="187" fontId="58" fillId="6" borderId="21" xfId="3" applyNumberFormat="1" applyFont="1" applyFill="1" applyBorder="1" applyAlignment="1">
      <alignment horizontal="right" vertical="center" shrinkToFit="1"/>
    </xf>
    <xf numFmtId="187" fontId="58" fillId="6" borderId="8" xfId="3" applyNumberFormat="1" applyFont="1" applyFill="1" applyBorder="1" applyAlignment="1">
      <alignment horizontal="right" vertical="center" shrinkToFit="1"/>
    </xf>
    <xf numFmtId="187" fontId="58" fillId="6" borderId="77" xfId="3" applyNumberFormat="1" applyFont="1" applyFill="1" applyBorder="1" applyAlignment="1">
      <alignment horizontal="right" vertical="center" shrinkToFit="1"/>
    </xf>
    <xf numFmtId="0" fontId="29" fillId="0" borderId="0" xfId="1" applyFont="1" applyAlignment="1">
      <alignment horizontal="left" vertical="top" wrapText="1"/>
    </xf>
    <xf numFmtId="0" fontId="29" fillId="8" borderId="17" xfId="1" applyFont="1" applyFill="1" applyBorder="1" applyAlignment="1">
      <alignment horizontal="center" vertical="center" wrapText="1" shrinkToFit="1"/>
    </xf>
    <xf numFmtId="0" fontId="29" fillId="8" borderId="59" xfId="1" applyFont="1" applyFill="1" applyBorder="1" applyAlignment="1">
      <alignment horizontal="center" vertical="center" wrapText="1" shrinkToFit="1"/>
    </xf>
    <xf numFmtId="0" fontId="29" fillId="8" borderId="18" xfId="1" applyFont="1" applyFill="1" applyBorder="1" applyAlignment="1">
      <alignment horizontal="center" vertical="center" wrapText="1" shrinkToFit="1"/>
    </xf>
    <xf numFmtId="0" fontId="29" fillId="8" borderId="19" xfId="1" applyFont="1" applyFill="1" applyBorder="1" applyAlignment="1">
      <alignment horizontal="center" vertical="center" wrapText="1" shrinkToFit="1"/>
    </xf>
    <xf numFmtId="0" fontId="29" fillId="8" borderId="0" xfId="1" applyFont="1" applyFill="1" applyAlignment="1">
      <alignment horizontal="center" vertical="center" wrapText="1" shrinkToFit="1"/>
    </xf>
    <xf numFmtId="0" fontId="29" fillId="8" borderId="20" xfId="1" applyFont="1" applyFill="1" applyBorder="1" applyAlignment="1">
      <alignment horizontal="center" vertical="center" wrapText="1" shrinkToFit="1"/>
    </xf>
    <xf numFmtId="0" fontId="29" fillId="8" borderId="16" xfId="1" applyFont="1" applyFill="1" applyBorder="1" applyAlignment="1">
      <alignment horizontal="center" vertical="center"/>
    </xf>
    <xf numFmtId="0" fontId="29" fillId="8" borderId="14" xfId="1" applyFont="1" applyFill="1" applyBorder="1" applyAlignment="1">
      <alignment horizontal="center" vertical="center"/>
    </xf>
    <xf numFmtId="0" fontId="29" fillId="8" borderId="6" xfId="1" applyFont="1" applyFill="1" applyBorder="1" applyAlignment="1">
      <alignment horizontal="center" vertical="center"/>
    </xf>
    <xf numFmtId="0" fontId="29" fillId="8" borderId="15" xfId="1" applyFont="1" applyFill="1" applyBorder="1" applyAlignment="1">
      <alignment horizontal="center" vertical="center"/>
    </xf>
    <xf numFmtId="188" fontId="61" fillId="2" borderId="24" xfId="3" applyNumberFormat="1" applyFont="1" applyFill="1" applyBorder="1" applyAlignment="1">
      <alignment horizontal="right" vertical="center" wrapText="1"/>
    </xf>
    <xf numFmtId="189" fontId="61" fillId="2" borderId="24" xfId="3" applyNumberFormat="1" applyFont="1" applyFill="1" applyBorder="1" applyAlignment="1">
      <alignment horizontal="right" vertical="center" wrapText="1"/>
    </xf>
    <xf numFmtId="190" fontId="58" fillId="6" borderId="22" xfId="3" applyNumberFormat="1" applyFont="1" applyFill="1" applyBorder="1" applyAlignment="1">
      <alignment horizontal="right" vertical="center" shrinkToFit="1"/>
    </xf>
    <xf numFmtId="183" fontId="59" fillId="7" borderId="8" xfId="3" applyNumberFormat="1" applyFont="1" applyFill="1" applyBorder="1" applyAlignment="1">
      <alignment horizontal="right" vertical="center" shrinkToFit="1"/>
    </xf>
    <xf numFmtId="183" fontId="59" fillId="7" borderId="19" xfId="3" applyNumberFormat="1" applyFont="1" applyFill="1" applyBorder="1" applyAlignment="1">
      <alignment horizontal="right" vertical="center" shrinkToFit="1"/>
    </xf>
    <xf numFmtId="183" fontId="59" fillId="7" borderId="0" xfId="3" applyNumberFormat="1" applyFont="1" applyFill="1" applyBorder="1" applyAlignment="1">
      <alignment horizontal="right" vertical="center" shrinkToFit="1"/>
    </xf>
    <xf numFmtId="183" fontId="59" fillId="7" borderId="20" xfId="3" applyNumberFormat="1" applyFont="1" applyFill="1" applyBorder="1" applyAlignment="1">
      <alignment horizontal="right" vertical="center" shrinkToFit="1"/>
    </xf>
    <xf numFmtId="183" fontId="59" fillId="7" borderId="21" xfId="3" applyNumberFormat="1" applyFont="1" applyFill="1" applyBorder="1" applyAlignment="1">
      <alignment horizontal="right" vertical="center" shrinkToFit="1"/>
    </xf>
    <xf numFmtId="183" fontId="59" fillId="7" borderId="22" xfId="3" applyNumberFormat="1" applyFont="1" applyFill="1" applyBorder="1" applyAlignment="1">
      <alignment horizontal="right" vertical="center" shrinkToFit="1"/>
    </xf>
    <xf numFmtId="183" fontId="59" fillId="7" borderId="75" xfId="3" applyNumberFormat="1" applyFont="1" applyFill="1" applyBorder="1" applyAlignment="1">
      <alignment horizontal="right" vertical="center" shrinkToFit="1"/>
    </xf>
    <xf numFmtId="183" fontId="59" fillId="7" borderId="66" xfId="3" applyNumberFormat="1" applyFont="1" applyFill="1" applyBorder="1" applyAlignment="1">
      <alignment horizontal="right" vertical="center" shrinkToFit="1"/>
    </xf>
    <xf numFmtId="185" fontId="59" fillId="7" borderId="71" xfId="1" applyNumberFormat="1" applyFont="1" applyFill="1" applyBorder="1" applyAlignment="1">
      <alignment horizontal="right" vertical="center" shrinkToFit="1"/>
    </xf>
    <xf numFmtId="185" fontId="59" fillId="7" borderId="67" xfId="1" applyNumberFormat="1" applyFont="1" applyFill="1" applyBorder="1" applyAlignment="1">
      <alignment horizontal="right" vertical="center" shrinkToFit="1"/>
    </xf>
    <xf numFmtId="184" fontId="60" fillId="7" borderId="17" xfId="3" applyNumberFormat="1" applyFont="1" applyFill="1" applyBorder="1" applyAlignment="1">
      <alignment horizontal="left" vertical="top" wrapText="1"/>
    </xf>
    <xf numFmtId="0" fontId="60" fillId="7" borderId="18" xfId="1" applyFont="1" applyFill="1" applyBorder="1" applyAlignment="1">
      <alignment horizontal="left" vertical="top" wrapText="1"/>
    </xf>
    <xf numFmtId="183" fontId="58" fillId="6" borderId="21" xfId="3" applyNumberFormat="1" applyFont="1" applyFill="1" applyBorder="1" applyAlignment="1">
      <alignment horizontal="right" vertical="center" shrinkToFit="1"/>
    </xf>
    <xf numFmtId="183" fontId="58" fillId="6" borderId="8" xfId="3" applyNumberFormat="1" applyFont="1" applyFill="1" applyBorder="1" applyAlignment="1">
      <alignment horizontal="right" vertical="center" shrinkToFit="1"/>
    </xf>
    <xf numFmtId="183" fontId="58" fillId="6" borderId="22" xfId="3" applyNumberFormat="1" applyFont="1" applyFill="1" applyBorder="1" applyAlignment="1">
      <alignment horizontal="right" vertical="center" shrinkToFit="1"/>
    </xf>
    <xf numFmtId="0" fontId="29" fillId="8" borderId="24" xfId="1" applyFont="1" applyFill="1" applyBorder="1" applyAlignment="1">
      <alignment horizontal="center" vertical="center" wrapText="1"/>
    </xf>
    <xf numFmtId="0" fontId="29" fillId="8" borderId="23" xfId="1" applyFont="1" applyFill="1" applyBorder="1" applyAlignment="1">
      <alignment horizontal="center" vertical="center" wrapText="1"/>
    </xf>
    <xf numFmtId="0" fontId="29" fillId="8" borderId="25" xfId="1" applyFont="1" applyFill="1" applyBorder="1" applyAlignment="1">
      <alignment horizontal="center" vertical="center" wrapText="1"/>
    </xf>
    <xf numFmtId="182" fontId="58" fillId="7" borderId="17" xfId="3" applyNumberFormat="1" applyFont="1" applyFill="1" applyBorder="1" applyAlignment="1">
      <alignment horizontal="right" vertical="center" shrinkToFit="1"/>
    </xf>
    <xf numFmtId="182" fontId="58" fillId="7" borderId="59" xfId="3" applyNumberFormat="1" applyFont="1" applyFill="1" applyBorder="1" applyAlignment="1">
      <alignment horizontal="right" vertical="center" shrinkToFit="1"/>
    </xf>
    <xf numFmtId="182" fontId="58" fillId="7" borderId="18" xfId="3" applyNumberFormat="1" applyFont="1" applyFill="1" applyBorder="1" applyAlignment="1">
      <alignment horizontal="right" vertical="center" shrinkToFit="1"/>
    </xf>
    <xf numFmtId="0" fontId="29" fillId="8" borderId="24" xfId="1" applyFont="1" applyFill="1" applyBorder="1" applyAlignment="1">
      <alignment vertical="center" wrapText="1"/>
    </xf>
    <xf numFmtId="0" fontId="29" fillId="8" borderId="25" xfId="1" applyFont="1" applyFill="1" applyBorder="1" applyAlignment="1">
      <alignment vertical="center" wrapText="1"/>
    </xf>
    <xf numFmtId="182" fontId="58" fillId="2" borderId="17" xfId="3" applyNumberFormat="1" applyFont="1" applyFill="1" applyBorder="1" applyAlignment="1">
      <alignment horizontal="right" vertical="center" shrinkToFit="1"/>
    </xf>
    <xf numFmtId="182" fontId="58" fillId="2" borderId="59" xfId="3" applyNumberFormat="1" applyFont="1" applyFill="1" applyBorder="1" applyAlignment="1">
      <alignment horizontal="right" vertical="center" shrinkToFit="1"/>
    </xf>
    <xf numFmtId="182" fontId="58" fillId="2" borderId="18" xfId="3" applyNumberFormat="1" applyFont="1" applyFill="1" applyBorder="1" applyAlignment="1">
      <alignment horizontal="right" vertical="center" shrinkToFit="1"/>
    </xf>
    <xf numFmtId="183" fontId="58" fillId="0" borderId="68" xfId="3" applyNumberFormat="1" applyFont="1" applyFill="1" applyBorder="1" applyAlignment="1">
      <alignment horizontal="center" vertical="center" shrinkToFit="1"/>
    </xf>
    <xf numFmtId="183" fontId="58" fillId="0" borderId="69" xfId="3" applyNumberFormat="1" applyFont="1" applyFill="1" applyBorder="1" applyAlignment="1">
      <alignment horizontal="center" vertical="center" shrinkToFit="1"/>
    </xf>
    <xf numFmtId="183" fontId="58" fillId="0" borderId="70" xfId="3" applyNumberFormat="1" applyFont="1" applyFill="1" applyBorder="1" applyAlignment="1">
      <alignment horizontal="center" vertical="center" shrinkToFit="1"/>
    </xf>
    <xf numFmtId="183" fontId="58" fillId="0" borderId="72" xfId="3" applyNumberFormat="1" applyFont="1" applyFill="1" applyBorder="1" applyAlignment="1">
      <alignment horizontal="center" vertical="center" shrinkToFit="1"/>
    </xf>
    <xf numFmtId="183" fontId="58" fillId="0" borderId="73" xfId="3" applyNumberFormat="1" applyFont="1" applyFill="1" applyBorder="1" applyAlignment="1">
      <alignment horizontal="center" vertical="center" shrinkToFit="1"/>
    </xf>
    <xf numFmtId="183" fontId="58" fillId="0" borderId="74" xfId="3" applyNumberFormat="1" applyFont="1" applyFill="1" applyBorder="1" applyAlignment="1">
      <alignment horizontal="center" vertical="center" shrinkToFit="1"/>
    </xf>
    <xf numFmtId="184" fontId="58" fillId="6" borderId="8" xfId="3" applyNumberFormat="1" applyFont="1" applyFill="1" applyBorder="1" applyAlignment="1">
      <alignment horizontal="right" vertical="center" shrinkToFit="1"/>
    </xf>
    <xf numFmtId="184" fontId="58" fillId="6" borderId="22" xfId="3" applyNumberFormat="1" applyFont="1" applyFill="1" applyBorder="1" applyAlignment="1">
      <alignment horizontal="right" vertical="center" shrinkToFit="1"/>
    </xf>
    <xf numFmtId="0" fontId="35" fillId="8" borderId="17" xfId="1" applyFont="1" applyFill="1" applyBorder="1" applyAlignment="1">
      <alignment horizontal="center" wrapText="1"/>
    </xf>
    <xf numFmtId="0" fontId="35" fillId="8" borderId="18" xfId="1" applyFont="1" applyFill="1" applyBorder="1" applyAlignment="1">
      <alignment horizontal="center" wrapText="1"/>
    </xf>
    <xf numFmtId="0" fontId="35" fillId="8" borderId="19" xfId="1" applyFont="1" applyFill="1" applyBorder="1" applyAlignment="1">
      <alignment horizontal="center" wrapText="1"/>
    </xf>
    <xf numFmtId="0" fontId="35" fillId="8" borderId="20" xfId="1" applyFont="1" applyFill="1" applyBorder="1" applyAlignment="1">
      <alignment horizontal="center" wrapText="1"/>
    </xf>
    <xf numFmtId="0" fontId="29" fillId="8" borderId="59" xfId="1" applyFont="1" applyFill="1" applyBorder="1" applyAlignment="1">
      <alignment horizontal="center" vertical="center"/>
    </xf>
    <xf numFmtId="0" fontId="33" fillId="0" borderId="59" xfId="1" applyFont="1" applyBorder="1" applyAlignment="1">
      <alignment horizontal="center" vertical="center"/>
    </xf>
    <xf numFmtId="0" fontId="33" fillId="0" borderId="18" xfId="1" applyFont="1" applyBorder="1" applyAlignment="1">
      <alignment horizontal="center" vertical="center"/>
    </xf>
    <xf numFmtId="0" fontId="33" fillId="0" borderId="8" xfId="1" applyFont="1" applyBorder="1" applyAlignment="1">
      <alignment horizontal="center" vertical="center"/>
    </xf>
    <xf numFmtId="0" fontId="33" fillId="0" borderId="22" xfId="1" applyFont="1" applyBorder="1" applyAlignment="1">
      <alignment horizontal="center" vertical="center"/>
    </xf>
    <xf numFmtId="0" fontId="35" fillId="8" borderId="64" xfId="1" applyFont="1" applyFill="1" applyBorder="1" applyAlignment="1">
      <alignment horizontal="center" vertical="center" wrapText="1"/>
    </xf>
    <xf numFmtId="0" fontId="35" fillId="8" borderId="66" xfId="1" applyFont="1" applyFill="1" applyBorder="1" applyAlignment="1">
      <alignment horizontal="center" vertical="center" wrapText="1"/>
    </xf>
    <xf numFmtId="0" fontId="35" fillId="8" borderId="65" xfId="1" applyFont="1" applyFill="1" applyBorder="1" applyAlignment="1">
      <alignment horizontal="center" vertical="center" wrapText="1"/>
    </xf>
    <xf numFmtId="0" fontId="35" fillId="8" borderId="67" xfId="1" applyFont="1" applyFill="1" applyBorder="1" applyAlignment="1">
      <alignment horizontal="center" vertical="center" wrapText="1"/>
    </xf>
    <xf numFmtId="0" fontId="29" fillId="8" borderId="14" xfId="1" applyFont="1" applyFill="1" applyBorder="1" applyAlignment="1">
      <alignment horizontal="center" vertical="center" wrapText="1"/>
    </xf>
    <xf numFmtId="0" fontId="29" fillId="8" borderId="6" xfId="1" applyFont="1" applyFill="1" applyBorder="1" applyAlignment="1">
      <alignment horizontal="center" vertical="center" wrapText="1"/>
    </xf>
    <xf numFmtId="0" fontId="29" fillId="8" borderId="15" xfId="1" applyFont="1" applyFill="1" applyBorder="1" applyAlignment="1">
      <alignment horizontal="center" vertical="center" wrapText="1"/>
    </xf>
    <xf numFmtId="0" fontId="29" fillId="8" borderId="17" xfId="1" applyFont="1" applyFill="1" applyBorder="1" applyAlignment="1">
      <alignment vertical="center" wrapText="1" shrinkToFit="1"/>
    </xf>
    <xf numFmtId="0" fontId="29" fillId="8" borderId="18" xfId="1" applyFont="1" applyFill="1" applyBorder="1" applyAlignment="1">
      <alignment vertical="center" wrapText="1" shrinkToFit="1"/>
    </xf>
    <xf numFmtId="0" fontId="29" fillId="8" borderId="21" xfId="1" applyFont="1" applyFill="1" applyBorder="1" applyAlignment="1">
      <alignment vertical="center" wrapText="1" shrinkToFit="1"/>
    </xf>
    <xf numFmtId="0" fontId="29" fillId="8" borderId="22" xfId="1" applyFont="1" applyFill="1" applyBorder="1" applyAlignment="1">
      <alignment vertical="center" wrapText="1" shrinkToFit="1"/>
    </xf>
    <xf numFmtId="0" fontId="33" fillId="6" borderId="17" xfId="1" applyFont="1" applyFill="1" applyBorder="1" applyAlignment="1">
      <alignment horizontal="center" vertical="center" shrinkToFit="1"/>
    </xf>
    <xf numFmtId="0" fontId="33" fillId="6" borderId="59" xfId="1" applyFont="1" applyFill="1" applyBorder="1" applyAlignment="1">
      <alignment horizontal="center" vertical="center" shrinkToFit="1"/>
    </xf>
    <xf numFmtId="0" fontId="33" fillId="6" borderId="18" xfId="1" applyFont="1" applyFill="1" applyBorder="1" applyAlignment="1">
      <alignment horizontal="center" vertical="center" shrinkToFit="1"/>
    </xf>
    <xf numFmtId="179" fontId="33" fillId="6" borderId="17" xfId="1" applyNumberFormat="1" applyFont="1" applyFill="1" applyBorder="1" applyAlignment="1">
      <alignment horizontal="center" vertical="center" shrinkToFit="1"/>
    </xf>
    <xf numFmtId="179" fontId="33" fillId="6" borderId="18" xfId="1" applyNumberFormat="1" applyFont="1" applyFill="1" applyBorder="1" applyAlignment="1">
      <alignment horizontal="center" vertical="center" shrinkToFit="1"/>
    </xf>
    <xf numFmtId="179" fontId="33" fillId="6" borderId="21" xfId="1" applyNumberFormat="1" applyFont="1" applyFill="1" applyBorder="1" applyAlignment="1">
      <alignment horizontal="center" vertical="center" shrinkToFit="1"/>
    </xf>
    <xf numFmtId="179" fontId="33" fillId="6" borderId="22" xfId="1" applyNumberFormat="1" applyFont="1" applyFill="1" applyBorder="1" applyAlignment="1">
      <alignment horizontal="center" vertical="center" shrinkToFit="1"/>
    </xf>
    <xf numFmtId="0" fontId="33" fillId="4" borderId="17" xfId="1" applyFont="1" applyFill="1" applyBorder="1" applyAlignment="1">
      <alignment horizontal="center" vertical="center" shrinkToFit="1"/>
    </xf>
    <xf numFmtId="0" fontId="33" fillId="4" borderId="59" xfId="1" applyFont="1" applyFill="1" applyBorder="1" applyAlignment="1">
      <alignment horizontal="center" vertical="center" shrinkToFit="1"/>
    </xf>
    <xf numFmtId="0" fontId="33" fillId="4" borderId="18" xfId="1" applyFont="1" applyFill="1" applyBorder="1" applyAlignment="1">
      <alignment horizontal="center" vertical="center" shrinkToFit="1"/>
    </xf>
    <xf numFmtId="179" fontId="33" fillId="7" borderId="17" xfId="1" applyNumberFormat="1" applyFont="1" applyFill="1" applyBorder="1" applyAlignment="1">
      <alignment horizontal="center" vertical="center" shrinkToFit="1"/>
    </xf>
    <xf numFmtId="179" fontId="33" fillId="7" borderId="18" xfId="1" applyNumberFormat="1" applyFont="1" applyFill="1" applyBorder="1" applyAlignment="1">
      <alignment horizontal="center" vertical="center" shrinkToFit="1"/>
    </xf>
    <xf numFmtId="179" fontId="55" fillId="7" borderId="21" xfId="1" applyNumberFormat="1" applyFont="1" applyFill="1" applyBorder="1" applyAlignment="1">
      <alignment horizontal="center" vertical="center" shrinkToFit="1"/>
    </xf>
    <xf numFmtId="179" fontId="55" fillId="7" borderId="22" xfId="1" applyNumberFormat="1" applyFont="1" applyFill="1" applyBorder="1" applyAlignment="1">
      <alignment horizontal="center" vertical="center" shrinkToFit="1"/>
    </xf>
    <xf numFmtId="0" fontId="35" fillId="6" borderId="17" xfId="1" applyFont="1" applyFill="1" applyBorder="1" applyAlignment="1">
      <alignment horizontal="center" vertical="center" shrinkToFit="1"/>
    </xf>
    <xf numFmtId="0" fontId="35" fillId="6" borderId="59" xfId="1" applyFont="1" applyFill="1" applyBorder="1" applyAlignment="1">
      <alignment horizontal="center" vertical="center" shrinkToFit="1"/>
    </xf>
    <xf numFmtId="0" fontId="35" fillId="6" borderId="18" xfId="1" applyFont="1" applyFill="1" applyBorder="1" applyAlignment="1">
      <alignment horizontal="center" vertical="center" shrinkToFit="1"/>
    </xf>
    <xf numFmtId="0" fontId="33" fillId="13" borderId="14" xfId="1" applyFont="1" applyFill="1" applyBorder="1" applyAlignment="1">
      <alignment vertical="center" shrinkToFit="1"/>
    </xf>
    <xf numFmtId="0" fontId="33" fillId="13" borderId="6" xfId="1" applyFont="1" applyFill="1" applyBorder="1" applyAlignment="1">
      <alignment vertical="center" shrinkToFit="1"/>
    </xf>
    <xf numFmtId="0" fontId="33" fillId="13" borderId="15" xfId="1" applyFont="1" applyFill="1" applyBorder="1" applyAlignment="1">
      <alignment vertical="center" shrinkToFit="1"/>
    </xf>
    <xf numFmtId="0" fontId="29" fillId="8" borderId="14" xfId="1" applyFont="1" applyFill="1" applyBorder="1">
      <alignment vertical="center"/>
    </xf>
    <xf numFmtId="0" fontId="29" fillId="8" borderId="15" xfId="1" applyFont="1" applyFill="1" applyBorder="1">
      <alignment vertical="center"/>
    </xf>
    <xf numFmtId="0" fontId="48" fillId="8" borderId="6" xfId="1" applyFont="1" applyFill="1" applyBorder="1" applyAlignment="1">
      <alignment horizontal="center" vertical="center" wrapText="1" shrinkToFit="1"/>
    </xf>
    <xf numFmtId="0" fontId="48" fillId="8" borderId="6" xfId="1" applyFont="1" applyFill="1" applyBorder="1" applyAlignment="1">
      <alignment horizontal="center" vertical="center" shrinkToFit="1"/>
    </xf>
    <xf numFmtId="0" fontId="48" fillId="8" borderId="15" xfId="1" applyFont="1" applyFill="1" applyBorder="1" applyAlignment="1">
      <alignment horizontal="center" vertical="center" shrinkToFit="1"/>
    </xf>
    <xf numFmtId="0" fontId="48" fillId="8" borderId="14" xfId="1" applyFont="1" applyFill="1" applyBorder="1" applyAlignment="1">
      <alignment horizontal="center" vertical="center" shrinkToFit="1"/>
    </xf>
    <xf numFmtId="0" fontId="48" fillId="8" borderId="14" xfId="1" applyFont="1" applyFill="1" applyBorder="1" applyAlignment="1">
      <alignment horizontal="center" vertical="center" wrapText="1"/>
    </xf>
    <xf numFmtId="0" fontId="48" fillId="8" borderId="15" xfId="1" applyFont="1" applyFill="1" applyBorder="1" applyAlignment="1">
      <alignment horizontal="center" vertical="center" wrapText="1"/>
    </xf>
    <xf numFmtId="0" fontId="33" fillId="0" borderId="6" xfId="1" applyFont="1" applyBorder="1" applyAlignment="1">
      <alignment horizontal="center" vertical="center" shrinkToFit="1"/>
    </xf>
    <xf numFmtId="0" fontId="33" fillId="0" borderId="15" xfId="1" applyFont="1" applyBorder="1" applyAlignment="1">
      <alignment horizontal="center" vertical="center" shrinkToFit="1"/>
    </xf>
    <xf numFmtId="0" fontId="33" fillId="13" borderId="14" xfId="1" applyFont="1" applyFill="1" applyBorder="1">
      <alignment vertical="center"/>
    </xf>
    <xf numFmtId="0" fontId="33" fillId="13" borderId="6" xfId="1" applyFont="1" applyFill="1" applyBorder="1">
      <alignment vertical="center"/>
    </xf>
    <xf numFmtId="0" fontId="33" fillId="13" borderId="15" xfId="1" applyFont="1" applyFill="1" applyBorder="1">
      <alignment vertical="center"/>
    </xf>
    <xf numFmtId="0" fontId="29" fillId="13" borderId="16" xfId="1" applyFont="1" applyFill="1" applyBorder="1" applyAlignment="1">
      <alignment horizontal="center" vertical="center" shrinkToFit="1"/>
    </xf>
    <xf numFmtId="0" fontId="54" fillId="4" borderId="60" xfId="1" applyFont="1" applyFill="1" applyBorder="1" applyAlignment="1">
      <alignment horizontal="center" vertical="center"/>
    </xf>
    <xf numFmtId="0" fontId="54" fillId="4" borderId="61" xfId="1" applyFont="1" applyFill="1" applyBorder="1" applyAlignment="1">
      <alignment horizontal="center" vertical="center"/>
    </xf>
    <xf numFmtId="0" fontId="28" fillId="13" borderId="16" xfId="1" applyFont="1" applyFill="1" applyBorder="1" applyAlignment="1">
      <alignment horizontal="center" vertical="center" shrinkToFit="1"/>
    </xf>
    <xf numFmtId="0" fontId="43" fillId="7" borderId="60" xfId="1" applyFont="1" applyFill="1" applyBorder="1" applyAlignment="1">
      <alignment horizontal="center" vertical="center"/>
    </xf>
    <xf numFmtId="0" fontId="55" fillId="0" borderId="60" xfId="1" applyFont="1" applyBorder="1" applyAlignment="1">
      <alignment horizontal="center" vertical="center"/>
    </xf>
    <xf numFmtId="0" fontId="55" fillId="0" borderId="61" xfId="1" applyFont="1" applyBorder="1" applyAlignment="1">
      <alignment horizontal="center" vertical="center"/>
    </xf>
    <xf numFmtId="58" fontId="28" fillId="0" borderId="0" xfId="1" applyNumberFormat="1" applyFont="1" applyAlignment="1">
      <alignment horizontal="right" vertical="center"/>
    </xf>
    <xf numFmtId="0" fontId="28" fillId="0" borderId="0" xfId="1" applyFont="1" applyAlignment="1">
      <alignment horizontal="right" vertical="center"/>
    </xf>
    <xf numFmtId="0" fontId="31" fillId="0" borderId="0" xfId="1" applyFont="1" applyAlignment="1">
      <alignment horizontal="center" vertical="center" wrapText="1"/>
    </xf>
    <xf numFmtId="0" fontId="31" fillId="0" borderId="0" xfId="1" applyFont="1" applyAlignment="1">
      <alignment horizontal="center" vertical="center"/>
    </xf>
    <xf numFmtId="0" fontId="43" fillId="7" borderId="61" xfId="1" applyFont="1" applyFill="1" applyBorder="1" applyAlignment="1">
      <alignment horizontal="center" vertical="center"/>
    </xf>
    <xf numFmtId="0" fontId="28" fillId="13" borderId="16" xfId="1" applyFont="1" applyFill="1" applyBorder="1">
      <alignment vertical="center"/>
    </xf>
    <xf numFmtId="0" fontId="48" fillId="0" borderId="0" xfId="1" applyFont="1" applyAlignment="1">
      <alignment horizontal="left" vertical="center"/>
    </xf>
    <xf numFmtId="0" fontId="28" fillId="0" borderId="16" xfId="1" applyFont="1" applyBorder="1" applyAlignment="1">
      <alignment horizontal="center" vertical="center" wrapText="1"/>
    </xf>
    <xf numFmtId="0" fontId="70" fillId="0" borderId="16" xfId="6" applyFont="1" applyBorder="1" applyAlignment="1" applyProtection="1">
      <alignment horizontal="center" vertical="center" wrapText="1"/>
      <protection locked="0"/>
    </xf>
    <xf numFmtId="0" fontId="71" fillId="0" borderId="14" xfId="1" applyFont="1" applyBorder="1" applyAlignment="1">
      <alignment horizontal="center" vertical="center"/>
    </xf>
    <xf numFmtId="0" fontId="71" fillId="0" borderId="6" xfId="1" applyFont="1" applyBorder="1" applyAlignment="1">
      <alignment horizontal="center" vertical="center"/>
    </xf>
    <xf numFmtId="0" fontId="71" fillId="0" borderId="15" xfId="1" applyFont="1" applyBorder="1" applyAlignment="1">
      <alignment horizontal="center" vertical="center"/>
    </xf>
    <xf numFmtId="0" fontId="31" fillId="0" borderId="0" xfId="1" applyFont="1" applyAlignment="1">
      <alignment horizontal="left" vertical="center" wrapText="1"/>
    </xf>
    <xf numFmtId="0" fontId="2" fillId="0" borderId="0" xfId="1" applyAlignment="1">
      <alignment horizontal="left" vertical="center" wrapText="1"/>
    </xf>
    <xf numFmtId="0" fontId="28" fillId="0" borderId="24" xfId="0" applyFont="1" applyBorder="1" applyAlignment="1">
      <alignment horizontal="center" vertical="center" wrapText="1"/>
    </xf>
    <xf numFmtId="0" fontId="28" fillId="0" borderId="23" xfId="0" applyFont="1" applyBorder="1" applyAlignment="1">
      <alignment horizontal="center" vertical="center" wrapText="1"/>
    </xf>
    <xf numFmtId="0" fontId="28" fillId="0" borderId="78" xfId="0" applyFont="1" applyBorder="1" applyAlignment="1">
      <alignment horizontal="center" vertical="center" wrapText="1"/>
    </xf>
    <xf numFmtId="0" fontId="86" fillId="0" borderId="0" xfId="1" applyFont="1" applyAlignment="1">
      <alignment horizontal="left" vertical="center" wrapText="1"/>
    </xf>
    <xf numFmtId="0" fontId="48" fillId="0" borderId="0" xfId="1" applyFont="1" applyAlignment="1">
      <alignment horizontal="left" vertical="center" wrapText="1"/>
    </xf>
    <xf numFmtId="0" fontId="68" fillId="0" borderId="0" xfId="1" applyFont="1" applyAlignment="1">
      <alignment horizontal="center" vertical="center"/>
    </xf>
    <xf numFmtId="0" fontId="70" fillId="0" borderId="0" xfId="6" applyFont="1" applyAlignment="1" applyProtection="1">
      <alignment horizontal="center" vertical="center"/>
      <protection locked="0"/>
    </xf>
    <xf numFmtId="0" fontId="28" fillId="0" borderId="24" xfId="1" applyFont="1" applyBorder="1" applyAlignment="1">
      <alignment horizontal="center" vertical="center"/>
    </xf>
    <xf numFmtId="0" fontId="28" fillId="0" borderId="23" xfId="1" applyFont="1" applyBorder="1" applyAlignment="1">
      <alignment horizontal="center" vertical="center"/>
    </xf>
    <xf numFmtId="0" fontId="28" fillId="0" borderId="78" xfId="1" applyFont="1" applyBorder="1" applyAlignment="1">
      <alignment horizontal="center" vertical="center"/>
    </xf>
    <xf numFmtId="0" fontId="28" fillId="0" borderId="24" xfId="1" applyFont="1" applyBorder="1" applyAlignment="1">
      <alignment horizontal="center" vertical="center" wrapText="1"/>
    </xf>
    <xf numFmtId="0" fontId="31" fillId="0" borderId="17" xfId="1" applyFont="1" applyBorder="1" applyAlignment="1">
      <alignment horizontal="center" vertical="center"/>
    </xf>
    <xf numFmtId="0" fontId="31" fillId="0" borderId="6" xfId="1" applyFont="1" applyBorder="1" applyAlignment="1">
      <alignment horizontal="center" vertical="center"/>
    </xf>
    <xf numFmtId="0" fontId="31" fillId="0" borderId="15" xfId="1" applyFont="1" applyBorder="1" applyAlignment="1">
      <alignment horizontal="center" vertical="center"/>
    </xf>
    <xf numFmtId="0" fontId="71" fillId="0" borderId="17" xfId="1" applyFont="1" applyBorder="1" applyAlignment="1">
      <alignment horizontal="center" vertical="center"/>
    </xf>
    <xf numFmtId="0" fontId="71" fillId="0" borderId="59" xfId="1" applyFont="1" applyBorder="1" applyAlignment="1">
      <alignment horizontal="center" vertical="center"/>
    </xf>
    <xf numFmtId="0" fontId="71" fillId="0" borderId="18" xfId="1" applyFont="1" applyBorder="1" applyAlignment="1">
      <alignment horizontal="center" vertical="center"/>
    </xf>
    <xf numFmtId="0" fontId="28" fillId="0" borderId="78" xfId="1" applyFont="1" applyBorder="1" applyAlignment="1">
      <alignment horizontal="center" vertical="center" wrapText="1"/>
    </xf>
    <xf numFmtId="0" fontId="108" fillId="2" borderId="25" xfId="1" applyFont="1" applyFill="1" applyBorder="1" applyAlignment="1">
      <alignment horizontal="left" vertical="top"/>
    </xf>
    <xf numFmtId="0" fontId="87" fillId="0" borderId="0" xfId="1" applyFont="1" applyAlignment="1">
      <alignment horizontal="left" vertical="top" wrapText="1"/>
    </xf>
    <xf numFmtId="0" fontId="47" fillId="7" borderId="24" xfId="4" applyFont="1" applyFill="1" applyBorder="1" applyAlignment="1">
      <alignment horizontal="center" vertical="center"/>
    </xf>
    <xf numFmtId="0" fontId="57" fillId="7" borderId="24" xfId="4" applyFont="1" applyFill="1" applyBorder="1" applyAlignment="1">
      <alignment horizontal="center" vertical="center"/>
    </xf>
    <xf numFmtId="0" fontId="108" fillId="2" borderId="24" xfId="1" applyFont="1" applyFill="1" applyBorder="1" applyAlignment="1">
      <alignment horizontal="left" vertical="top" wrapText="1"/>
    </xf>
    <xf numFmtId="0" fontId="108" fillId="2" borderId="24" xfId="1" applyFont="1" applyFill="1" applyBorder="1" applyAlignment="1">
      <alignment horizontal="left" vertical="top"/>
    </xf>
    <xf numFmtId="0" fontId="109" fillId="6" borderId="17" xfId="1" applyFont="1" applyFill="1" applyBorder="1" applyAlignment="1">
      <alignment horizontal="left" vertical="top" wrapText="1"/>
    </xf>
    <xf numFmtId="0" fontId="109" fillId="6" borderId="59" xfId="1" applyFont="1" applyFill="1" applyBorder="1" applyAlignment="1">
      <alignment horizontal="left" vertical="top" wrapText="1"/>
    </xf>
    <xf numFmtId="0" fontId="109" fillId="6" borderId="18" xfId="1" applyFont="1" applyFill="1" applyBorder="1" applyAlignment="1">
      <alignment horizontal="left" vertical="top" wrapText="1"/>
    </xf>
    <xf numFmtId="0" fontId="55" fillId="6" borderId="19" xfId="1" applyFont="1" applyFill="1" applyBorder="1" applyAlignment="1">
      <alignment horizontal="left" vertical="top" wrapText="1"/>
    </xf>
    <xf numFmtId="0" fontId="55" fillId="6" borderId="0" xfId="1" applyFont="1" applyFill="1" applyAlignment="1">
      <alignment horizontal="left" vertical="top" wrapText="1"/>
    </xf>
    <xf numFmtId="0" fontId="55" fillId="6" borderId="20" xfId="1" applyFont="1" applyFill="1" applyBorder="1" applyAlignment="1">
      <alignment horizontal="left" vertical="top" wrapText="1"/>
    </xf>
    <xf numFmtId="0" fontId="55" fillId="6" borderId="21" xfId="1" applyFont="1" applyFill="1" applyBorder="1" applyAlignment="1">
      <alignment horizontal="left" vertical="top" wrapText="1"/>
    </xf>
    <xf numFmtId="0" fontId="55" fillId="6" borderId="8" xfId="1" applyFont="1" applyFill="1" applyBorder="1" applyAlignment="1">
      <alignment horizontal="left" vertical="top" wrapText="1"/>
    </xf>
    <xf numFmtId="0" fontId="55" fillId="6" borderId="22" xfId="1" applyFont="1" applyFill="1" applyBorder="1" applyAlignment="1">
      <alignment horizontal="left" vertical="top" wrapText="1"/>
    </xf>
    <xf numFmtId="0" fontId="47" fillId="7" borderId="23" xfId="4" applyFont="1" applyFill="1" applyBorder="1" applyAlignment="1">
      <alignment horizontal="center" vertical="center"/>
    </xf>
    <xf numFmtId="0" fontId="57" fillId="7" borderId="23" xfId="4" applyFont="1" applyFill="1" applyBorder="1" applyAlignment="1">
      <alignment horizontal="center" vertical="center"/>
    </xf>
    <xf numFmtId="0" fontId="108" fillId="2" borderId="23" xfId="1" applyFont="1" applyFill="1" applyBorder="1" applyAlignment="1">
      <alignment horizontal="left" vertical="top"/>
    </xf>
    <xf numFmtId="0" fontId="47" fillId="7" borderId="25" xfId="4" applyFont="1" applyFill="1" applyBorder="1" applyAlignment="1">
      <alignment horizontal="center" vertical="center"/>
    </xf>
    <xf numFmtId="0" fontId="57" fillId="7" borderId="25" xfId="4" applyFont="1" applyFill="1" applyBorder="1" applyAlignment="1">
      <alignment horizontal="center" vertical="center"/>
    </xf>
    <xf numFmtId="0" fontId="28" fillId="7" borderId="24" xfId="4" applyFont="1" applyFill="1" applyBorder="1" applyAlignment="1">
      <alignment horizontal="center" vertical="top"/>
    </xf>
    <xf numFmtId="0" fontId="35" fillId="7" borderId="24" xfId="4" applyFont="1" applyFill="1" applyBorder="1" applyAlignment="1">
      <alignment horizontal="center" vertical="top"/>
    </xf>
    <xf numFmtId="0" fontId="47" fillId="7" borderId="24" xfId="4" applyFont="1" applyFill="1" applyBorder="1" applyAlignment="1">
      <alignment horizontal="center" vertical="top"/>
    </xf>
    <xf numFmtId="0" fontId="57" fillId="7" borderId="24" xfId="4" applyFont="1" applyFill="1" applyBorder="1" applyAlignment="1">
      <alignment horizontal="center" vertical="top"/>
    </xf>
    <xf numFmtId="0" fontId="111" fillId="6" borderId="59" xfId="1" applyFont="1" applyFill="1" applyBorder="1" applyAlignment="1">
      <alignment horizontal="left" vertical="top" wrapText="1"/>
    </xf>
    <xf numFmtId="0" fontId="111" fillId="6" borderId="18" xfId="1" applyFont="1" applyFill="1" applyBorder="1" applyAlignment="1">
      <alignment horizontal="left" vertical="top" wrapText="1"/>
    </xf>
    <xf numFmtId="0" fontId="90" fillId="6" borderId="19" xfId="1" applyFont="1" applyFill="1" applyBorder="1" applyAlignment="1">
      <alignment horizontal="left" vertical="top" wrapText="1"/>
    </xf>
    <xf numFmtId="0" fontId="90" fillId="6" borderId="0" xfId="1" applyFont="1" applyFill="1" applyAlignment="1">
      <alignment horizontal="left" vertical="top" wrapText="1"/>
    </xf>
    <xf numFmtId="0" fontId="90" fillId="6" borderId="20" xfId="1" applyFont="1" applyFill="1" applyBorder="1" applyAlignment="1">
      <alignment horizontal="left" vertical="top" wrapText="1"/>
    </xf>
    <xf numFmtId="0" fontId="90" fillId="6" borderId="21" xfId="1" applyFont="1" applyFill="1" applyBorder="1" applyAlignment="1">
      <alignment horizontal="left" vertical="top" wrapText="1"/>
    </xf>
    <xf numFmtId="0" fontId="90" fillId="6" borderId="8" xfId="1" applyFont="1" applyFill="1" applyBorder="1" applyAlignment="1">
      <alignment horizontal="left" vertical="top" wrapText="1"/>
    </xf>
    <xf numFmtId="0" fontId="90" fillId="6" borderId="22" xfId="1" applyFont="1" applyFill="1" applyBorder="1" applyAlignment="1">
      <alignment horizontal="left" vertical="top" wrapText="1"/>
    </xf>
    <xf numFmtId="0" fontId="108" fillId="2" borderId="21" xfId="1" applyFont="1" applyFill="1" applyBorder="1" applyAlignment="1">
      <alignment horizontal="center" vertical="top" wrapText="1"/>
    </xf>
    <xf numFmtId="0" fontId="2" fillId="2" borderId="8" xfId="1" applyFill="1" applyBorder="1" applyAlignment="1">
      <alignment horizontal="center" vertical="top"/>
    </xf>
    <xf numFmtId="0" fontId="2" fillId="2" borderId="22" xfId="1" applyFill="1" applyBorder="1" applyAlignment="1">
      <alignment horizontal="center" vertical="top"/>
    </xf>
    <xf numFmtId="0" fontId="109" fillId="6" borderId="14" xfId="1" applyFont="1" applyFill="1" applyBorder="1" applyAlignment="1">
      <alignment horizontal="left" vertical="top" wrapText="1"/>
    </xf>
    <xf numFmtId="0" fontId="109" fillId="6" borderId="6" xfId="1" applyFont="1" applyFill="1" applyBorder="1" applyAlignment="1">
      <alignment horizontal="left" vertical="top" wrapText="1"/>
    </xf>
    <xf numFmtId="0" fontId="109" fillId="6" borderId="15" xfId="1" applyFont="1" applyFill="1" applyBorder="1" applyAlignment="1">
      <alignment horizontal="left" vertical="top" wrapText="1"/>
    </xf>
    <xf numFmtId="0" fontId="108" fillId="2" borderId="19" xfId="1" applyFont="1" applyFill="1" applyBorder="1" applyAlignment="1">
      <alignment horizontal="center" vertical="top" wrapText="1"/>
    </xf>
    <xf numFmtId="0" fontId="2" fillId="0" borderId="0" xfId="1" applyAlignment="1">
      <alignment horizontal="center" vertical="top"/>
    </xf>
    <xf numFmtId="0" fontId="2" fillId="0" borderId="20" xfId="1" applyBorder="1" applyAlignment="1">
      <alignment horizontal="center" vertical="top"/>
    </xf>
    <xf numFmtId="0" fontId="2" fillId="0" borderId="8" xfId="1" applyBorder="1" applyAlignment="1">
      <alignment horizontal="center" vertical="top"/>
    </xf>
    <xf numFmtId="0" fontId="2" fillId="0" borderId="22" xfId="1" applyBorder="1" applyAlignment="1">
      <alignment horizontal="center" vertical="top"/>
    </xf>
    <xf numFmtId="0" fontId="55" fillId="6" borderId="59" xfId="1" applyFont="1" applyFill="1" applyBorder="1" applyAlignment="1">
      <alignment horizontal="left" vertical="top" wrapText="1"/>
    </xf>
    <xf numFmtId="0" fontId="55" fillId="6" borderId="18" xfId="1" applyFont="1" applyFill="1" applyBorder="1" applyAlignment="1">
      <alignment horizontal="left" vertical="top" wrapText="1"/>
    </xf>
    <xf numFmtId="0" fontId="33" fillId="13" borderId="16" xfId="4" applyFont="1" applyFill="1" applyBorder="1" applyAlignment="1">
      <alignment horizontal="center" vertical="center"/>
    </xf>
    <xf numFmtId="0" fontId="101" fillId="13" borderId="16" xfId="1" applyFont="1" applyFill="1" applyBorder="1" applyAlignment="1">
      <alignment horizontal="center" vertical="center"/>
    </xf>
    <xf numFmtId="192" fontId="33" fillId="7" borderId="16" xfId="4" applyNumberFormat="1" applyFont="1" applyFill="1" applyBorder="1" applyAlignment="1">
      <alignment horizontal="center" vertical="center"/>
    </xf>
    <xf numFmtId="0" fontId="101" fillId="0" borderId="16" xfId="1" applyFont="1" applyBorder="1" applyAlignment="1">
      <alignment horizontal="left" vertical="center"/>
    </xf>
    <xf numFmtId="0" fontId="45" fillId="0" borderId="0" xfId="1" applyFont="1" applyAlignment="1">
      <alignment horizontal="left" vertical="center" wrapText="1"/>
    </xf>
    <xf numFmtId="0" fontId="35" fillId="13" borderId="16" xfId="4" applyFont="1" applyFill="1" applyBorder="1" applyAlignment="1">
      <alignment horizontal="center" vertical="center"/>
    </xf>
    <xf numFmtId="0" fontId="108" fillId="13" borderId="16" xfId="1" applyFont="1" applyFill="1" applyBorder="1" applyAlignment="1">
      <alignment horizontal="center" vertical="center"/>
    </xf>
    <xf numFmtId="0" fontId="105" fillId="4" borderId="0" xfId="1" applyFont="1" applyFill="1" applyAlignment="1">
      <alignment horizontal="center" vertical="center"/>
    </xf>
    <xf numFmtId="0" fontId="74" fillId="4" borderId="0" xfId="1" applyFont="1" applyFill="1">
      <alignment vertical="center"/>
    </xf>
    <xf numFmtId="0" fontId="33" fillId="13" borderId="16" xfId="4" applyFont="1" applyFill="1" applyBorder="1" applyAlignment="1">
      <alignment horizontal="center" vertical="center" wrapText="1"/>
    </xf>
    <xf numFmtId="0" fontId="33" fillId="13" borderId="14" xfId="4" applyFont="1" applyFill="1" applyBorder="1" applyAlignment="1">
      <alignment horizontal="center" vertical="center"/>
    </xf>
    <xf numFmtId="0" fontId="101" fillId="13" borderId="24" xfId="1" applyFont="1" applyFill="1" applyBorder="1" applyAlignment="1">
      <alignment horizontal="center" vertical="top"/>
    </xf>
    <xf numFmtId="0" fontId="101" fillId="2" borderId="17" xfId="1" applyFont="1" applyFill="1" applyBorder="1" applyAlignment="1">
      <alignment horizontal="right" vertical="center" wrapText="1"/>
    </xf>
    <xf numFmtId="0" fontId="2" fillId="2" borderId="59" xfId="1" applyFill="1" applyBorder="1" applyAlignment="1">
      <alignment horizontal="right" vertical="center" wrapText="1"/>
    </xf>
    <xf numFmtId="193" fontId="0" fillId="7" borderId="59" xfId="7" applyNumberFormat="1" applyFont="1" applyFill="1" applyBorder="1" applyAlignment="1" applyProtection="1">
      <alignment horizontal="center" vertical="center" wrapText="1"/>
    </xf>
    <xf numFmtId="193" fontId="0" fillId="0" borderId="59" xfId="7" applyNumberFormat="1" applyFont="1" applyBorder="1" applyAlignment="1" applyProtection="1">
      <alignment horizontal="center" vertical="center" wrapText="1"/>
    </xf>
    <xf numFmtId="195" fontId="51" fillId="4" borderId="21" xfId="3" applyNumberFormat="1" applyFont="1" applyFill="1" applyBorder="1" applyAlignment="1" applyProtection="1">
      <alignment horizontal="right" vertical="center" wrapText="1"/>
    </xf>
    <xf numFmtId="195" fontId="94" fillId="0" borderId="8" xfId="3" applyNumberFormat="1" applyFont="1" applyBorder="1" applyAlignment="1" applyProtection="1">
      <alignment horizontal="right" vertical="center" wrapText="1"/>
    </xf>
    <xf numFmtId="195" fontId="94" fillId="0" borderId="22" xfId="3" applyNumberFormat="1" applyFont="1" applyBorder="1" applyAlignment="1" applyProtection="1">
      <alignment horizontal="right" vertical="center" wrapText="1"/>
    </xf>
    <xf numFmtId="0" fontId="101" fillId="13" borderId="16" xfId="1" applyFont="1" applyFill="1" applyBorder="1" applyAlignment="1">
      <alignment horizontal="left" vertical="center"/>
    </xf>
    <xf numFmtId="0" fontId="101" fillId="13" borderId="14" xfId="1" applyFont="1" applyFill="1" applyBorder="1" applyAlignment="1">
      <alignment horizontal="left" vertical="center"/>
    </xf>
    <xf numFmtId="195" fontId="90" fillId="6" borderId="16" xfId="1" applyNumberFormat="1" applyFont="1" applyFill="1" applyBorder="1" applyAlignment="1">
      <alignment horizontal="center" vertical="center" wrapText="1"/>
    </xf>
    <xf numFmtId="195" fontId="102" fillId="6" borderId="15" xfId="1" applyNumberFormat="1" applyFont="1" applyFill="1" applyBorder="1" applyAlignment="1">
      <alignment horizontal="center" vertical="center" wrapText="1"/>
    </xf>
    <xf numFmtId="195" fontId="102" fillId="6" borderId="16" xfId="1" applyNumberFormat="1" applyFont="1" applyFill="1" applyBorder="1" applyAlignment="1">
      <alignment horizontal="center" vertical="center" wrapText="1"/>
    </xf>
    <xf numFmtId="0" fontId="101" fillId="0" borderId="16" xfId="1" applyFont="1" applyBorder="1" applyAlignment="1">
      <alignment horizontal="left" vertical="top" wrapText="1"/>
    </xf>
    <xf numFmtId="0" fontId="101" fillId="0" borderId="14" xfId="1" applyFont="1" applyBorder="1" applyAlignment="1">
      <alignment horizontal="left" vertical="top" wrapText="1"/>
    </xf>
    <xf numFmtId="0" fontId="90" fillId="4" borderId="16" xfId="1" applyFont="1" applyFill="1" applyBorder="1" applyAlignment="1">
      <alignment horizontal="left" vertical="center" wrapText="1"/>
    </xf>
    <xf numFmtId="195" fontId="74" fillId="4" borderId="14" xfId="1" applyNumberFormat="1" applyFont="1" applyFill="1" applyBorder="1" applyAlignment="1">
      <alignment horizontal="right" vertical="center" wrapText="1"/>
    </xf>
    <xf numFmtId="195" fontId="43" fillId="4" borderId="6" xfId="1" applyNumberFormat="1" applyFont="1" applyFill="1" applyBorder="1" applyAlignment="1">
      <alignment horizontal="right" vertical="center" wrapText="1"/>
    </xf>
    <xf numFmtId="195" fontId="43" fillId="4" borderId="15" xfId="1" applyNumberFormat="1" applyFont="1" applyFill="1" applyBorder="1" applyAlignment="1">
      <alignment horizontal="right" vertical="center" wrapText="1"/>
    </xf>
    <xf numFmtId="0" fontId="47" fillId="0" borderId="59" xfId="4" applyFont="1" applyBorder="1" applyAlignment="1">
      <alignment horizontal="left" vertical="top" wrapText="1"/>
    </xf>
    <xf numFmtId="0" fontId="42" fillId="0" borderId="59" xfId="1" applyFont="1" applyBorder="1" applyAlignment="1">
      <alignment horizontal="left" vertical="top"/>
    </xf>
    <xf numFmtId="0" fontId="90" fillId="6" borderId="16" xfId="1" applyFont="1" applyFill="1" applyBorder="1" applyAlignment="1">
      <alignment horizontal="center" vertical="center"/>
    </xf>
    <xf numFmtId="0" fontId="101" fillId="0" borderId="17" xfId="1" applyFont="1" applyBorder="1" applyAlignment="1">
      <alignment horizontal="left" vertical="top" wrapText="1"/>
    </xf>
    <xf numFmtId="0" fontId="101" fillId="0" borderId="59" xfId="1" applyFont="1" applyBorder="1" applyAlignment="1">
      <alignment horizontal="left" vertical="top" wrapText="1"/>
    </xf>
    <xf numFmtId="0" fontId="101" fillId="0" borderId="18" xfId="1" applyFont="1" applyBorder="1" applyAlignment="1">
      <alignment horizontal="left" vertical="top" wrapText="1"/>
    </xf>
    <xf numFmtId="0" fontId="101" fillId="0" borderId="19" xfId="1" applyFont="1" applyBorder="1" applyAlignment="1">
      <alignment horizontal="left" vertical="top" wrapText="1"/>
    </xf>
    <xf numFmtId="0" fontId="101" fillId="0" borderId="0" xfId="1" applyFont="1" applyAlignment="1">
      <alignment horizontal="left" vertical="top" wrapText="1"/>
    </xf>
    <xf numFmtId="0" fontId="101" fillId="0" borderId="20" xfId="1" applyFont="1" applyBorder="1" applyAlignment="1">
      <alignment horizontal="left" vertical="top" wrapText="1"/>
    </xf>
    <xf numFmtId="0" fontId="101" fillId="0" borderId="21" xfId="1" applyFont="1" applyBorder="1" applyAlignment="1">
      <alignment horizontal="left" vertical="top" wrapText="1"/>
    </xf>
    <xf numFmtId="0" fontId="101" fillId="0" borderId="8" xfId="1" applyFont="1" applyBorder="1" applyAlignment="1">
      <alignment horizontal="left" vertical="top" wrapText="1"/>
    </xf>
    <xf numFmtId="0" fontId="101" fillId="0" borderId="22" xfId="1" applyFont="1" applyBorder="1" applyAlignment="1">
      <alignment horizontal="left" vertical="top" wrapText="1"/>
    </xf>
    <xf numFmtId="0" fontId="101" fillId="13" borderId="24" xfId="1" applyFont="1" applyFill="1" applyBorder="1" applyAlignment="1">
      <alignment horizontal="center" vertical="center"/>
    </xf>
    <xf numFmtId="0" fontId="101" fillId="13" borderId="14" xfId="1" applyFont="1" applyFill="1" applyBorder="1" applyAlignment="1">
      <alignment horizontal="center" vertical="center"/>
    </xf>
    <xf numFmtId="0" fontId="2" fillId="0" borderId="6" xfId="1" applyBorder="1" applyAlignment="1">
      <alignment horizontal="center" vertical="center"/>
    </xf>
    <xf numFmtId="0" fontId="2" fillId="0" borderId="15" xfId="1" applyBorder="1" applyAlignment="1">
      <alignment horizontal="center" vertical="center"/>
    </xf>
    <xf numFmtId="0" fontId="33" fillId="13" borderId="16" xfId="4" applyFont="1" applyFill="1" applyBorder="1" applyAlignment="1">
      <alignment horizontal="center" vertical="center" textRotation="255"/>
    </xf>
    <xf numFmtId="0" fontId="90" fillId="4" borderId="14" xfId="1" applyFont="1" applyFill="1" applyBorder="1" applyAlignment="1">
      <alignment horizontal="left" vertical="center" wrapText="1"/>
    </xf>
    <xf numFmtId="0" fontId="90" fillId="4" borderId="6" xfId="1" applyFont="1" applyFill="1" applyBorder="1" applyAlignment="1">
      <alignment horizontal="left" vertical="center" wrapText="1"/>
    </xf>
    <xf numFmtId="0" fontId="90" fillId="4" borderId="15" xfId="1" applyFont="1" applyFill="1" applyBorder="1" applyAlignment="1">
      <alignment horizontal="left" vertical="center" wrapText="1"/>
    </xf>
    <xf numFmtId="0" fontId="29" fillId="0" borderId="0" xfId="4" applyFont="1" applyAlignment="1">
      <alignment horizontal="left" vertical="center" wrapText="1"/>
    </xf>
    <xf numFmtId="0" fontId="29" fillId="0" borderId="59" xfId="4" applyFont="1" applyBorder="1" applyAlignment="1">
      <alignment horizontal="left" vertical="center" wrapText="1"/>
    </xf>
    <xf numFmtId="0" fontId="28" fillId="0" borderId="0" xfId="4" applyFont="1" applyAlignment="1">
      <alignment horizontal="left" vertical="center" wrapText="1"/>
    </xf>
    <xf numFmtId="0" fontId="74" fillId="4" borderId="17" xfId="1" applyFont="1" applyFill="1" applyBorder="1" applyAlignment="1">
      <alignment horizontal="left" vertical="top" wrapText="1"/>
    </xf>
    <xf numFmtId="0" fontId="74" fillId="4" borderId="59" xfId="1" applyFont="1" applyFill="1" applyBorder="1" applyAlignment="1">
      <alignment horizontal="left" vertical="top" wrapText="1"/>
    </xf>
    <xf numFmtId="0" fontId="74" fillId="4" borderId="18" xfId="1" applyFont="1" applyFill="1" applyBorder="1" applyAlignment="1">
      <alignment horizontal="left" vertical="top" wrapText="1"/>
    </xf>
    <xf numFmtId="0" fontId="74" fillId="4" borderId="19" xfId="1" applyFont="1" applyFill="1" applyBorder="1" applyAlignment="1">
      <alignment horizontal="left" vertical="top" wrapText="1"/>
    </xf>
    <xf numFmtId="0" fontId="74" fillId="4" borderId="0" xfId="1" applyFont="1" applyFill="1" applyAlignment="1">
      <alignment horizontal="left" vertical="top" wrapText="1"/>
    </xf>
    <xf numFmtId="0" fontId="74" fillId="4" borderId="20" xfId="1" applyFont="1" applyFill="1" applyBorder="1" applyAlignment="1">
      <alignment horizontal="left" vertical="top" wrapText="1"/>
    </xf>
    <xf numFmtId="0" fontId="74" fillId="4" borderId="21" xfId="1" applyFont="1" applyFill="1" applyBorder="1" applyAlignment="1">
      <alignment horizontal="left" vertical="top" wrapText="1"/>
    </xf>
    <xf numFmtId="0" fontId="74" fillId="4" borderId="8" xfId="1" applyFont="1" applyFill="1" applyBorder="1" applyAlignment="1">
      <alignment horizontal="left" vertical="top" wrapText="1"/>
    </xf>
    <xf numFmtId="0" fontId="74" fillId="4" borderId="22" xfId="1" applyFont="1" applyFill="1" applyBorder="1" applyAlignment="1">
      <alignment horizontal="left" vertical="top" wrapText="1"/>
    </xf>
    <xf numFmtId="0" fontId="28" fillId="0" borderId="0" xfId="4" applyFont="1" applyAlignment="1">
      <alignment vertical="center"/>
    </xf>
    <xf numFmtId="0" fontId="79" fillId="4" borderId="0" xfId="4" applyFont="1" applyFill="1" applyAlignment="1">
      <alignment horizontal="center" vertical="center"/>
    </xf>
    <xf numFmtId="0" fontId="94" fillId="4" borderId="16" xfId="4" applyFont="1" applyFill="1" applyBorder="1" applyAlignment="1">
      <alignment horizontal="center" vertical="center"/>
    </xf>
    <xf numFmtId="0" fontId="34" fillId="0" borderId="15" xfId="1" applyFont="1" applyBorder="1" applyAlignment="1">
      <alignment horizontal="left" vertical="top" wrapText="1"/>
    </xf>
    <xf numFmtId="0" fontId="34" fillId="0" borderId="16" xfId="1" applyFont="1" applyBorder="1" applyAlignment="1">
      <alignment horizontal="left" vertical="top" wrapText="1"/>
    </xf>
    <xf numFmtId="0" fontId="101" fillId="6" borderId="15" xfId="1" applyFont="1" applyFill="1" applyBorder="1" applyAlignment="1">
      <alignment horizontal="left" vertical="top" wrapText="1"/>
    </xf>
    <xf numFmtId="0" fontId="101" fillId="6" borderId="16" xfId="1" applyFont="1" applyFill="1" applyBorder="1" applyAlignment="1">
      <alignment horizontal="left" vertical="top" wrapText="1"/>
    </xf>
    <xf numFmtId="0" fontId="33" fillId="13" borderId="16" xfId="4" applyFont="1" applyFill="1" applyBorder="1" applyAlignment="1">
      <alignment horizontal="left" vertical="center"/>
    </xf>
    <xf numFmtId="0" fontId="90" fillId="6" borderId="16" xfId="1" applyFont="1" applyFill="1" applyBorder="1" applyAlignment="1">
      <alignment horizontal="left" vertical="center" wrapText="1"/>
    </xf>
    <xf numFmtId="0" fontId="33" fillId="13" borderId="24" xfId="4" applyFont="1" applyFill="1" applyBorder="1" applyAlignment="1">
      <alignment horizontal="center" vertical="center"/>
    </xf>
    <xf numFmtId="0" fontId="101" fillId="0" borderId="15" xfId="1" applyFont="1" applyBorder="1" applyAlignment="1">
      <alignment horizontal="left" vertical="top" wrapText="1"/>
    </xf>
    <xf numFmtId="0" fontId="101" fillId="2" borderId="14" xfId="1" applyFont="1" applyFill="1" applyBorder="1" applyAlignment="1">
      <alignment horizontal="left" vertical="center" shrinkToFit="1"/>
    </xf>
    <xf numFmtId="0" fontId="2" fillId="2" borderId="6" xfId="1" applyFill="1" applyBorder="1" applyAlignment="1">
      <alignment horizontal="left" vertical="center" shrinkToFit="1"/>
    </xf>
    <xf numFmtId="0" fontId="2" fillId="6" borderId="6" xfId="1" applyFill="1" applyBorder="1" applyAlignment="1">
      <alignment horizontal="center" vertical="center" shrinkToFit="1"/>
    </xf>
    <xf numFmtId="0" fontId="94" fillId="4" borderId="15" xfId="4" applyFont="1" applyFill="1" applyBorder="1" applyAlignment="1">
      <alignment horizontal="center" vertical="center"/>
    </xf>
    <xf numFmtId="0" fontId="79" fillId="4" borderId="102" xfId="4" applyFont="1" applyFill="1" applyBorder="1" applyAlignment="1">
      <alignment horizontal="center" vertical="center" wrapText="1"/>
    </xf>
    <xf numFmtId="0" fontId="94" fillId="4" borderId="103" xfId="1" applyFont="1" applyFill="1" applyBorder="1" applyAlignment="1">
      <alignment horizontal="center" vertical="center" wrapText="1"/>
    </xf>
    <xf numFmtId="0" fontId="45" fillId="0" borderId="8" xfId="1" applyFont="1" applyBorder="1" applyAlignment="1">
      <alignment horizontal="left" vertical="center" wrapText="1"/>
    </xf>
    <xf numFmtId="0" fontId="33" fillId="13" borderId="23" xfId="4" applyFont="1" applyFill="1" applyBorder="1" applyAlignment="1">
      <alignment horizontal="center" vertical="center"/>
    </xf>
    <xf numFmtId="0" fontId="101" fillId="0" borderId="15" xfId="1" applyFont="1" applyBorder="1" applyAlignment="1">
      <alignment horizontal="left" vertical="center" wrapText="1"/>
    </xf>
    <xf numFmtId="0" fontId="101" fillId="0" borderId="16" xfId="1" applyFont="1" applyBorder="1" applyAlignment="1">
      <alignment horizontal="left" vertical="center" wrapText="1"/>
    </xf>
    <xf numFmtId="0" fontId="101" fillId="0" borderId="14" xfId="1" applyFont="1" applyBorder="1" applyAlignment="1">
      <alignment horizontal="left" vertical="center" wrapText="1"/>
    </xf>
    <xf numFmtId="0" fontId="102" fillId="6" borderId="16" xfId="1" applyFont="1" applyFill="1" applyBorder="1" applyAlignment="1">
      <alignment horizontal="left" vertical="center" wrapText="1"/>
    </xf>
    <xf numFmtId="0" fontId="94" fillId="4" borderId="17" xfId="4" applyFont="1" applyFill="1" applyBorder="1" applyAlignment="1">
      <alignment horizontal="center" vertical="center"/>
    </xf>
    <xf numFmtId="0" fontId="94" fillId="4" borderId="18" xfId="4" applyFont="1" applyFill="1" applyBorder="1" applyAlignment="1">
      <alignment horizontal="center" vertical="center"/>
    </xf>
    <xf numFmtId="0" fontId="94" fillId="4" borderId="21" xfId="4" applyFont="1" applyFill="1" applyBorder="1" applyAlignment="1">
      <alignment horizontal="center" vertical="center"/>
    </xf>
    <xf numFmtId="0" fontId="94" fillId="4" borderId="22" xfId="4" applyFont="1" applyFill="1" applyBorder="1" applyAlignment="1">
      <alignment horizontal="center" vertical="center"/>
    </xf>
    <xf numFmtId="0" fontId="101" fillId="0" borderId="18" xfId="1" applyFont="1" applyBorder="1" applyAlignment="1">
      <alignment horizontal="left" vertical="center" wrapText="1"/>
    </xf>
    <xf numFmtId="0" fontId="101" fillId="0" borderId="24" xfId="1" applyFont="1" applyBorder="1" applyAlignment="1">
      <alignment horizontal="left" vertical="center" wrapText="1"/>
    </xf>
    <xf numFmtId="0" fontId="101" fillId="0" borderId="17" xfId="1" applyFont="1" applyBorder="1" applyAlignment="1">
      <alignment horizontal="left" vertical="center" wrapText="1"/>
    </xf>
    <xf numFmtId="0" fontId="55" fillId="0" borderId="24" xfId="1" applyFont="1" applyBorder="1" applyAlignment="1">
      <alignment horizontal="left" vertical="center" wrapText="1"/>
    </xf>
    <xf numFmtId="0" fontId="90" fillId="0" borderId="24" xfId="1" applyFont="1" applyBorder="1" applyAlignment="1">
      <alignment horizontal="left" vertical="center" wrapText="1"/>
    </xf>
    <xf numFmtId="0" fontId="90" fillId="6" borderId="25" xfId="1" applyFont="1" applyFill="1" applyBorder="1" applyAlignment="1">
      <alignment horizontal="left" vertical="top" wrapText="1"/>
    </xf>
    <xf numFmtId="0" fontId="101" fillId="6" borderId="25" xfId="1" applyFont="1" applyFill="1" applyBorder="1" applyAlignment="1">
      <alignment horizontal="left" vertical="top" wrapText="1"/>
    </xf>
    <xf numFmtId="0" fontId="101" fillId="6" borderId="21" xfId="1" applyFont="1" applyFill="1" applyBorder="1" applyAlignment="1">
      <alignment horizontal="left" vertical="top" wrapText="1"/>
    </xf>
    <xf numFmtId="0" fontId="90" fillId="6" borderId="25" xfId="1" applyFont="1" applyFill="1" applyBorder="1" applyAlignment="1">
      <alignment horizontal="left" vertical="center" wrapText="1"/>
    </xf>
    <xf numFmtId="0" fontId="101" fillId="0" borderId="59" xfId="1" applyFont="1" applyBorder="1" applyAlignment="1">
      <alignment horizontal="left" vertical="center"/>
    </xf>
    <xf numFmtId="0" fontId="101" fillId="0" borderId="18" xfId="1" applyFont="1" applyBorder="1" applyAlignment="1">
      <alignment horizontal="left" vertical="center"/>
    </xf>
    <xf numFmtId="0" fontId="104" fillId="6" borderId="8" xfId="1" applyFont="1" applyFill="1" applyBorder="1" applyAlignment="1">
      <alignment horizontal="left" vertical="center" wrapText="1"/>
    </xf>
    <xf numFmtId="0" fontId="101" fillId="6" borderId="8" xfId="1" applyFont="1" applyFill="1" applyBorder="1" applyAlignment="1">
      <alignment horizontal="left" vertical="center"/>
    </xf>
    <xf numFmtId="0" fontId="101" fillId="6" borderId="22" xfId="1" applyFont="1" applyFill="1" applyBorder="1" applyAlignment="1">
      <alignment horizontal="left" vertical="center"/>
    </xf>
    <xf numFmtId="0" fontId="101" fillId="0" borderId="6" xfId="1" applyFont="1" applyBorder="1" applyAlignment="1">
      <alignment horizontal="left" vertical="center"/>
    </xf>
    <xf numFmtId="0" fontId="101" fillId="0" borderId="15" xfId="1" applyFont="1" applyBorder="1" applyAlignment="1">
      <alignment horizontal="left" vertical="center"/>
    </xf>
    <xf numFmtId="0" fontId="101" fillId="0" borderId="6" xfId="1" applyFont="1" applyBorder="1" applyAlignment="1">
      <alignment horizontal="left" vertical="center" wrapText="1"/>
    </xf>
    <xf numFmtId="38" fontId="70" fillId="7" borderId="14" xfId="1" applyNumberFormat="1" applyFont="1" applyFill="1" applyBorder="1" applyAlignment="1">
      <alignment horizontal="center" vertical="center" shrinkToFit="1"/>
    </xf>
    <xf numFmtId="0" fontId="70" fillId="7" borderId="6" xfId="1" applyFont="1" applyFill="1" applyBorder="1" applyAlignment="1">
      <alignment horizontal="center" vertical="center" shrinkToFit="1"/>
    </xf>
    <xf numFmtId="0" fontId="70" fillId="7" borderId="15" xfId="1" applyFont="1" applyFill="1" applyBorder="1" applyAlignment="1">
      <alignment horizontal="center" vertical="center" shrinkToFit="1"/>
    </xf>
    <xf numFmtId="0" fontId="87" fillId="0" borderId="0" xfId="1" applyFont="1" applyAlignment="1">
      <alignment horizontal="left" vertical="center" wrapText="1"/>
    </xf>
    <xf numFmtId="0" fontId="101" fillId="13" borderId="6" xfId="1" applyFont="1" applyFill="1" applyBorder="1" applyAlignment="1">
      <alignment horizontal="center" vertical="center"/>
    </xf>
    <xf numFmtId="0" fontId="101" fillId="13" borderId="15" xfId="1" applyFont="1" applyFill="1" applyBorder="1" applyAlignment="1">
      <alignment horizontal="center" vertical="center"/>
    </xf>
    <xf numFmtId="38" fontId="70" fillId="7" borderId="14" xfId="3" applyFont="1" applyFill="1" applyBorder="1" applyAlignment="1" applyProtection="1">
      <alignment horizontal="center" vertical="center" shrinkToFit="1"/>
    </xf>
    <xf numFmtId="38" fontId="70" fillId="7" borderId="15" xfId="3" applyFont="1" applyFill="1" applyBorder="1" applyAlignment="1" applyProtection="1">
      <alignment horizontal="center" vertical="center" shrinkToFit="1"/>
    </xf>
    <xf numFmtId="38" fontId="70" fillId="7" borderId="6" xfId="3" applyFont="1" applyFill="1" applyBorder="1" applyAlignment="1" applyProtection="1">
      <alignment horizontal="center" vertical="center" shrinkToFit="1"/>
    </xf>
    <xf numFmtId="3" fontId="88" fillId="0" borderId="14" xfId="1" applyNumberFormat="1" applyFont="1" applyBorder="1" applyAlignment="1">
      <alignment horizontal="center" vertical="center" shrinkToFit="1"/>
    </xf>
    <xf numFmtId="3" fontId="88" fillId="0" borderId="6" xfId="1" applyNumberFormat="1" applyFont="1" applyBorder="1" applyAlignment="1">
      <alignment horizontal="center" vertical="center" shrinkToFit="1"/>
    </xf>
    <xf numFmtId="0" fontId="88" fillId="0" borderId="15" xfId="1" applyFont="1" applyBorder="1" applyAlignment="1">
      <alignment horizontal="center" vertical="center" shrinkToFit="1"/>
    </xf>
    <xf numFmtId="0" fontId="33" fillId="13" borderId="17" xfId="4" applyFont="1" applyFill="1" applyBorder="1" applyAlignment="1">
      <alignment horizontal="center" vertical="center"/>
    </xf>
    <xf numFmtId="0" fontId="33" fillId="13" borderId="59" xfId="4" applyFont="1" applyFill="1" applyBorder="1" applyAlignment="1">
      <alignment horizontal="center" vertical="center"/>
    </xf>
    <xf numFmtId="0" fontId="33" fillId="13" borderId="18" xfId="4" applyFont="1" applyFill="1" applyBorder="1" applyAlignment="1">
      <alignment horizontal="center" vertical="center"/>
    </xf>
    <xf numFmtId="0" fontId="101" fillId="13" borderId="17" xfId="1" applyFont="1" applyFill="1" applyBorder="1" applyAlignment="1">
      <alignment horizontal="center" vertical="center" wrapText="1"/>
    </xf>
    <xf numFmtId="0" fontId="101" fillId="13" borderId="59" xfId="1" applyFont="1" applyFill="1" applyBorder="1" applyAlignment="1">
      <alignment horizontal="center" vertical="center" wrapText="1"/>
    </xf>
    <xf numFmtId="0" fontId="101" fillId="13" borderId="18" xfId="1" applyFont="1" applyFill="1" applyBorder="1" applyAlignment="1">
      <alignment horizontal="center" vertical="center"/>
    </xf>
    <xf numFmtId="0" fontId="101" fillId="13" borderId="19" xfId="1" applyFont="1" applyFill="1" applyBorder="1" applyAlignment="1">
      <alignment horizontal="center" vertical="center"/>
    </xf>
    <xf numFmtId="0" fontId="101" fillId="13" borderId="0" xfId="1" applyFont="1" applyFill="1" applyAlignment="1">
      <alignment horizontal="center" vertical="center"/>
    </xf>
    <xf numFmtId="0" fontId="101" fillId="13" borderId="20" xfId="1" applyFont="1" applyFill="1" applyBorder="1" applyAlignment="1">
      <alignment horizontal="center" vertical="center"/>
    </xf>
    <xf numFmtId="0" fontId="101" fillId="13" borderId="18" xfId="1" applyFont="1" applyFill="1" applyBorder="1" applyAlignment="1">
      <alignment horizontal="center" vertical="center" wrapText="1"/>
    </xf>
    <xf numFmtId="0" fontId="101" fillId="13" borderId="19" xfId="1" applyFont="1" applyFill="1" applyBorder="1" applyAlignment="1">
      <alignment horizontal="center" vertical="center" wrapText="1"/>
    </xf>
    <xf numFmtId="0" fontId="101" fillId="13" borderId="20" xfId="1" applyFont="1" applyFill="1" applyBorder="1" applyAlignment="1">
      <alignment horizontal="center" vertical="center" wrapText="1"/>
    </xf>
    <xf numFmtId="0" fontId="33" fillId="13" borderId="17" xfId="4" applyFont="1" applyFill="1" applyBorder="1" applyAlignment="1">
      <alignment horizontal="center" vertical="center" wrapText="1"/>
    </xf>
    <xf numFmtId="0" fontId="33" fillId="13" borderId="18" xfId="4" applyFont="1" applyFill="1" applyBorder="1" applyAlignment="1">
      <alignment horizontal="center" vertical="center" wrapText="1"/>
    </xf>
    <xf numFmtId="0" fontId="101" fillId="13" borderId="17" xfId="1" applyFont="1" applyFill="1" applyBorder="1" applyAlignment="1">
      <alignment horizontal="center" vertical="center"/>
    </xf>
    <xf numFmtId="0" fontId="101" fillId="13" borderId="59" xfId="1" applyFont="1" applyFill="1" applyBorder="1" applyAlignment="1">
      <alignment horizontal="center" vertical="center"/>
    </xf>
    <xf numFmtId="38" fontId="70" fillId="0" borderId="14" xfId="3" applyFont="1" applyFill="1" applyBorder="1" applyAlignment="1" applyProtection="1">
      <alignment horizontal="center" vertical="center" shrinkToFit="1"/>
    </xf>
    <xf numFmtId="38" fontId="70" fillId="0" borderId="6" xfId="3" applyFont="1" applyFill="1" applyBorder="1" applyAlignment="1" applyProtection="1">
      <alignment horizontal="center" vertical="center" shrinkToFit="1"/>
    </xf>
    <xf numFmtId="38" fontId="70" fillId="0" borderId="15" xfId="3" applyFont="1" applyFill="1" applyBorder="1" applyAlignment="1" applyProtection="1">
      <alignment horizontal="center" vertical="center" shrinkToFit="1"/>
    </xf>
    <xf numFmtId="0" fontId="33" fillId="13" borderId="6" xfId="4" applyFont="1" applyFill="1" applyBorder="1" applyAlignment="1">
      <alignment horizontal="center" vertical="center"/>
    </xf>
    <xf numFmtId="0" fontId="33" fillId="13" borderId="15" xfId="4" applyFont="1" applyFill="1" applyBorder="1" applyAlignment="1">
      <alignment horizontal="center" vertical="center"/>
    </xf>
    <xf numFmtId="0" fontId="103" fillId="14" borderId="14" xfId="1" applyFont="1" applyFill="1" applyBorder="1" applyAlignment="1">
      <alignment horizontal="center" vertical="center"/>
    </xf>
    <xf numFmtId="0" fontId="103" fillId="14" borderId="6" xfId="1" applyFont="1" applyFill="1" applyBorder="1" applyAlignment="1">
      <alignment horizontal="center" vertical="center"/>
    </xf>
    <xf numFmtId="0" fontId="103" fillId="14" borderId="15" xfId="1" applyFont="1" applyFill="1" applyBorder="1" applyAlignment="1">
      <alignment horizontal="center" vertical="center"/>
    </xf>
    <xf numFmtId="194" fontId="34" fillId="7" borderId="14" xfId="1" applyNumberFormat="1" applyFont="1" applyFill="1" applyBorder="1" applyAlignment="1">
      <alignment horizontal="center" vertical="center" shrinkToFit="1"/>
    </xf>
    <xf numFmtId="194" fontId="34" fillId="7" borderId="6" xfId="1" applyNumberFormat="1" applyFont="1" applyFill="1" applyBorder="1" applyAlignment="1">
      <alignment horizontal="center" vertical="center" shrinkToFit="1"/>
    </xf>
    <xf numFmtId="194" fontId="34" fillId="7" borderId="15" xfId="1" applyNumberFormat="1" applyFont="1" applyFill="1" applyBorder="1" applyAlignment="1">
      <alignment horizontal="center" vertical="center" shrinkToFit="1"/>
    </xf>
    <xf numFmtId="38" fontId="92" fillId="7" borderId="16" xfId="3" applyFont="1" applyFill="1" applyBorder="1" applyAlignment="1" applyProtection="1">
      <alignment horizontal="center" vertical="center" shrinkToFit="1"/>
    </xf>
    <xf numFmtId="0" fontId="90" fillId="6" borderId="16" xfId="1" applyFont="1" applyFill="1" applyBorder="1" applyAlignment="1">
      <alignment horizontal="center" vertical="center" shrinkToFit="1"/>
    </xf>
    <xf numFmtId="38" fontId="90" fillId="6" borderId="16" xfId="3" applyFont="1" applyFill="1" applyBorder="1" applyAlignment="1" applyProtection="1">
      <alignment horizontal="center" vertical="center" shrinkToFit="1"/>
    </xf>
    <xf numFmtId="38" fontId="70" fillId="6" borderId="14" xfId="3" applyFont="1" applyFill="1" applyBorder="1" applyAlignment="1" applyProtection="1">
      <alignment horizontal="center" vertical="center" shrinkToFit="1"/>
    </xf>
    <xf numFmtId="38" fontId="70" fillId="6" borderId="15" xfId="3" applyFont="1" applyFill="1" applyBorder="1" applyAlignment="1" applyProtection="1">
      <alignment horizontal="center" vertical="center" shrinkToFit="1"/>
    </xf>
    <xf numFmtId="38" fontId="70" fillId="6" borderId="6" xfId="3" applyFont="1" applyFill="1" applyBorder="1" applyAlignment="1" applyProtection="1">
      <alignment horizontal="center" vertical="center" shrinkToFit="1"/>
    </xf>
    <xf numFmtId="38" fontId="70" fillId="6" borderId="21" xfId="3" applyFont="1" applyFill="1" applyBorder="1" applyAlignment="1" applyProtection="1">
      <alignment horizontal="center" vertical="center" shrinkToFit="1"/>
    </xf>
    <xf numFmtId="38" fontId="70" fillId="6" borderId="22" xfId="3" applyFont="1" applyFill="1" applyBorder="1" applyAlignment="1" applyProtection="1">
      <alignment horizontal="center" vertical="center" shrinkToFit="1"/>
    </xf>
    <xf numFmtId="3" fontId="88" fillId="0" borderId="21" xfId="1" applyNumberFormat="1" applyFont="1" applyBorder="1" applyAlignment="1">
      <alignment horizontal="center" vertical="center" shrinkToFit="1"/>
    </xf>
    <xf numFmtId="3" fontId="88" fillId="0" borderId="8" xfId="1" applyNumberFormat="1" applyFont="1" applyBorder="1" applyAlignment="1">
      <alignment horizontal="center" vertical="center" shrinkToFit="1"/>
    </xf>
    <xf numFmtId="0" fontId="88" fillId="0" borderId="22" xfId="1" applyFont="1" applyBorder="1" applyAlignment="1">
      <alignment horizontal="center" vertical="center" shrinkToFit="1"/>
    </xf>
    <xf numFmtId="0" fontId="101" fillId="13" borderId="24" xfId="1" applyFont="1" applyFill="1" applyBorder="1" applyAlignment="1">
      <alignment horizontal="center" vertical="center" wrapText="1"/>
    </xf>
    <xf numFmtId="0" fontId="101" fillId="13" borderId="23" xfId="1" applyFont="1" applyFill="1" applyBorder="1" applyAlignment="1">
      <alignment horizontal="center" vertical="center" wrapText="1"/>
    </xf>
    <xf numFmtId="38" fontId="70" fillId="7" borderId="17" xfId="1" applyNumberFormat="1" applyFont="1" applyFill="1" applyBorder="1" applyAlignment="1">
      <alignment horizontal="center" vertical="center" shrinkToFit="1"/>
    </xf>
    <xf numFmtId="38" fontId="70" fillId="7" borderId="59" xfId="1" applyNumberFormat="1" applyFont="1" applyFill="1" applyBorder="1" applyAlignment="1">
      <alignment horizontal="center" vertical="center" shrinkToFit="1"/>
    </xf>
    <xf numFmtId="38" fontId="70" fillId="7" borderId="18" xfId="1" applyNumberFormat="1" applyFont="1" applyFill="1" applyBorder="1" applyAlignment="1">
      <alignment horizontal="center" vertical="center" shrinkToFit="1"/>
    </xf>
    <xf numFmtId="38" fontId="70" fillId="7" borderId="19" xfId="1" applyNumberFormat="1" applyFont="1" applyFill="1" applyBorder="1" applyAlignment="1">
      <alignment horizontal="center" vertical="center" shrinkToFit="1"/>
    </xf>
    <xf numFmtId="38" fontId="70" fillId="7" borderId="0" xfId="1" applyNumberFormat="1" applyFont="1" applyFill="1" applyAlignment="1">
      <alignment horizontal="center" vertical="center" shrinkToFit="1"/>
    </xf>
    <xf numFmtId="38" fontId="70" fillId="7" borderId="20" xfId="1" applyNumberFormat="1" applyFont="1" applyFill="1" applyBorder="1" applyAlignment="1">
      <alignment horizontal="center" vertical="center" shrinkToFit="1"/>
    </xf>
    <xf numFmtId="38" fontId="70" fillId="7" borderId="21" xfId="1" applyNumberFormat="1" applyFont="1" applyFill="1" applyBorder="1" applyAlignment="1">
      <alignment horizontal="center" vertical="center" shrinkToFit="1"/>
    </xf>
    <xf numFmtId="38" fontId="70" fillId="7" borderId="8" xfId="1" applyNumberFormat="1" applyFont="1" applyFill="1" applyBorder="1" applyAlignment="1">
      <alignment horizontal="center" vertical="center" shrinkToFit="1"/>
    </xf>
    <xf numFmtId="38" fontId="70" fillId="7" borderId="22" xfId="1" applyNumberFormat="1" applyFont="1" applyFill="1" applyBorder="1" applyAlignment="1">
      <alignment horizontal="center" vertical="center" shrinkToFit="1"/>
    </xf>
    <xf numFmtId="3" fontId="88" fillId="7" borderId="24" xfId="1" applyNumberFormat="1" applyFont="1" applyFill="1" applyBorder="1" applyAlignment="1">
      <alignment horizontal="center" vertical="center" shrinkToFit="1"/>
    </xf>
    <xf numFmtId="3" fontId="88" fillId="7" borderId="17" xfId="1" applyNumberFormat="1" applyFont="1" applyFill="1" applyBorder="1" applyAlignment="1">
      <alignment horizontal="center" vertical="center" shrinkToFit="1"/>
    </xf>
    <xf numFmtId="3" fontId="88" fillId="7" borderId="23" xfId="1" applyNumberFormat="1" applyFont="1" applyFill="1" applyBorder="1" applyAlignment="1">
      <alignment horizontal="center" vertical="center" shrinkToFit="1"/>
    </xf>
    <xf numFmtId="3" fontId="88" fillId="7" borderId="19" xfId="1" applyNumberFormat="1" applyFont="1" applyFill="1" applyBorder="1" applyAlignment="1">
      <alignment horizontal="center" vertical="center" shrinkToFit="1"/>
    </xf>
    <xf numFmtId="3" fontId="88" fillId="7" borderId="25" xfId="1" applyNumberFormat="1" applyFont="1" applyFill="1" applyBorder="1" applyAlignment="1">
      <alignment horizontal="center" vertical="center" shrinkToFit="1"/>
    </xf>
    <xf numFmtId="3" fontId="88" fillId="7" borderId="21" xfId="1" applyNumberFormat="1" applyFont="1" applyFill="1" applyBorder="1" applyAlignment="1">
      <alignment horizontal="center" vertical="center" shrinkToFit="1"/>
    </xf>
    <xf numFmtId="3" fontId="102" fillId="0" borderId="16" xfId="1" applyNumberFormat="1" applyFont="1" applyBorder="1" applyAlignment="1">
      <alignment horizontal="center" vertical="center" shrinkToFit="1"/>
    </xf>
    <xf numFmtId="0" fontId="102" fillId="0" borderId="16" xfId="1" applyFont="1" applyBorder="1" applyAlignment="1">
      <alignment horizontal="center" vertical="center" shrinkToFit="1"/>
    </xf>
    <xf numFmtId="38" fontId="102" fillId="7" borderId="16" xfId="3" applyFont="1" applyFill="1" applyBorder="1" applyAlignment="1" applyProtection="1">
      <alignment horizontal="center" vertical="center" shrinkToFit="1"/>
    </xf>
    <xf numFmtId="38" fontId="92" fillId="7" borderId="14" xfId="1" applyNumberFormat="1" applyFont="1" applyFill="1" applyBorder="1" applyAlignment="1">
      <alignment horizontal="center" vertical="center" shrinkToFit="1"/>
    </xf>
    <xf numFmtId="0" fontId="92" fillId="7" borderId="6" xfId="1" applyFont="1" applyFill="1" applyBorder="1" applyAlignment="1">
      <alignment horizontal="center" vertical="center" shrinkToFit="1"/>
    </xf>
    <xf numFmtId="0" fontId="92" fillId="7" borderId="15" xfId="1" applyFont="1" applyFill="1" applyBorder="1" applyAlignment="1">
      <alignment horizontal="center" vertical="center" shrinkToFit="1"/>
    </xf>
    <xf numFmtId="0" fontId="101" fillId="13" borderId="21" xfId="1" applyFont="1" applyFill="1" applyBorder="1" applyAlignment="1">
      <alignment horizontal="center" vertical="center"/>
    </xf>
    <xf numFmtId="0" fontId="101" fillId="13" borderId="8" xfId="1" applyFont="1" applyFill="1" applyBorder="1" applyAlignment="1">
      <alignment horizontal="center" vertical="center"/>
    </xf>
    <xf numFmtId="0" fontId="101" fillId="13" borderId="22" xfId="1" applyFont="1" applyFill="1" applyBorder="1" applyAlignment="1">
      <alignment horizontal="center" vertical="center"/>
    </xf>
    <xf numFmtId="0" fontId="101" fillId="13" borderId="16" xfId="1" applyFont="1" applyFill="1" applyBorder="1" applyAlignment="1">
      <alignment horizontal="center" vertical="center" wrapText="1"/>
    </xf>
    <xf numFmtId="0" fontId="33" fillId="13" borderId="14" xfId="4" applyFont="1" applyFill="1" applyBorder="1" applyAlignment="1">
      <alignment horizontal="center" vertical="center" wrapText="1"/>
    </xf>
    <xf numFmtId="0" fontId="101" fillId="13" borderId="14" xfId="1" applyFont="1" applyFill="1" applyBorder="1" applyAlignment="1">
      <alignment horizontal="center" vertical="center" wrapText="1"/>
    </xf>
    <xf numFmtId="38" fontId="102" fillId="7" borderId="14" xfId="3" applyFont="1" applyFill="1" applyBorder="1" applyAlignment="1" applyProtection="1">
      <alignment horizontal="center" vertical="center" shrinkToFit="1"/>
    </xf>
    <xf numFmtId="0" fontId="55" fillId="0" borderId="6" xfId="1" applyFont="1" applyBorder="1" applyAlignment="1">
      <alignment horizontal="center" vertical="center" shrinkToFit="1"/>
    </xf>
    <xf numFmtId="0" fontId="55" fillId="0" borderId="15" xfId="1" applyFont="1" applyBorder="1" applyAlignment="1">
      <alignment horizontal="center" vertical="center" shrinkToFit="1"/>
    </xf>
    <xf numFmtId="38" fontId="102" fillId="7" borderId="17" xfId="1" applyNumberFormat="1" applyFont="1" applyFill="1" applyBorder="1" applyAlignment="1">
      <alignment horizontal="center" vertical="center" shrinkToFit="1"/>
    </xf>
    <xf numFmtId="38" fontId="102" fillId="7" borderId="59" xfId="1" applyNumberFormat="1" applyFont="1" applyFill="1" applyBorder="1" applyAlignment="1">
      <alignment horizontal="center" vertical="center" shrinkToFit="1"/>
    </xf>
    <xf numFmtId="38" fontId="102" fillId="7" borderId="18" xfId="1" applyNumberFormat="1" applyFont="1" applyFill="1" applyBorder="1" applyAlignment="1">
      <alignment horizontal="center" vertical="center" shrinkToFit="1"/>
    </xf>
    <xf numFmtId="38" fontId="102" fillId="7" borderId="21" xfId="1" applyNumberFormat="1" applyFont="1" applyFill="1" applyBorder="1" applyAlignment="1">
      <alignment horizontal="center" vertical="center" shrinkToFit="1"/>
    </xf>
    <xf numFmtId="38" fontId="102" fillId="7" borderId="8" xfId="1" applyNumberFormat="1" applyFont="1" applyFill="1" applyBorder="1" applyAlignment="1">
      <alignment horizontal="center" vertical="center" shrinkToFit="1"/>
    </xf>
    <xf numFmtId="38" fontId="102" fillId="7" borderId="22" xfId="1" applyNumberFormat="1" applyFont="1" applyFill="1" applyBorder="1" applyAlignment="1">
      <alignment horizontal="center" vertical="center" shrinkToFit="1"/>
    </xf>
    <xf numFmtId="38" fontId="55" fillId="7" borderId="28" xfId="3" applyFont="1" applyFill="1" applyBorder="1" applyAlignment="1" applyProtection="1">
      <alignment horizontal="center" vertical="center" shrinkToFit="1"/>
    </xf>
    <xf numFmtId="38" fontId="102" fillId="7" borderId="26" xfId="3" applyFont="1" applyFill="1" applyBorder="1" applyAlignment="1" applyProtection="1">
      <alignment horizontal="center" vertical="center" shrinkToFit="1"/>
    </xf>
    <xf numFmtId="0" fontId="55" fillId="0" borderId="27" xfId="1" applyFont="1" applyBorder="1" applyAlignment="1">
      <alignment horizontal="center" vertical="center" shrinkToFit="1"/>
    </xf>
    <xf numFmtId="38" fontId="92" fillId="7" borderId="14" xfId="3" applyFont="1" applyFill="1" applyBorder="1" applyAlignment="1" applyProtection="1">
      <alignment horizontal="center" vertical="center" shrinkToFit="1"/>
    </xf>
    <xf numFmtId="0" fontId="92" fillId="0" borderId="15" xfId="1" applyFont="1" applyBorder="1" applyAlignment="1">
      <alignment horizontal="center" vertical="center" shrinkToFit="1"/>
    </xf>
    <xf numFmtId="38" fontId="92" fillId="0" borderId="14" xfId="3" applyFont="1" applyFill="1" applyBorder="1" applyAlignment="1" applyProtection="1">
      <alignment horizontal="center" vertical="center" shrinkToFit="1"/>
    </xf>
    <xf numFmtId="38" fontId="92" fillId="0" borderId="6" xfId="3" applyFont="1" applyFill="1" applyBorder="1" applyAlignment="1" applyProtection="1">
      <alignment horizontal="center" vertical="center" shrinkToFit="1"/>
    </xf>
    <xf numFmtId="38" fontId="92" fillId="0" borderId="15" xfId="3" applyFont="1" applyFill="1" applyBorder="1" applyAlignment="1" applyProtection="1">
      <alignment horizontal="center" vertical="center" shrinkToFit="1"/>
    </xf>
    <xf numFmtId="0" fontId="92" fillId="0" borderId="6" xfId="1" applyFont="1" applyBorder="1" applyAlignment="1">
      <alignment horizontal="center" vertical="center" shrinkToFit="1"/>
    </xf>
    <xf numFmtId="0" fontId="34" fillId="13" borderId="14" xfId="1" applyFont="1" applyFill="1" applyBorder="1" applyAlignment="1">
      <alignment horizontal="center" vertical="center" wrapText="1"/>
    </xf>
    <xf numFmtId="0" fontId="34" fillId="13" borderId="15" xfId="1" applyFont="1" applyFill="1" applyBorder="1" applyAlignment="1">
      <alignment horizontal="center" vertical="center"/>
    </xf>
    <xf numFmtId="38" fontId="55" fillId="7" borderId="16" xfId="3" applyFont="1" applyFill="1" applyBorder="1" applyAlignment="1" applyProtection="1">
      <alignment horizontal="center" vertical="center" shrinkToFit="1"/>
    </xf>
    <xf numFmtId="0" fontId="102" fillId="7" borderId="26" xfId="1" applyFont="1" applyFill="1" applyBorder="1" applyAlignment="1">
      <alignment horizontal="center" vertical="center" shrinkToFit="1"/>
    </xf>
    <xf numFmtId="38" fontId="102" fillId="0" borderId="14" xfId="3" applyFont="1" applyFill="1" applyBorder="1" applyAlignment="1" applyProtection="1">
      <alignment horizontal="center" vertical="center" shrinkToFit="1"/>
    </xf>
    <xf numFmtId="38" fontId="55" fillId="0" borderId="6" xfId="3" applyFont="1" applyFill="1" applyBorder="1" applyAlignment="1" applyProtection="1">
      <alignment horizontal="center" vertical="center" shrinkToFit="1"/>
    </xf>
    <xf numFmtId="38" fontId="55" fillId="0" borderId="15" xfId="3" applyFont="1" applyFill="1" applyBorder="1" applyAlignment="1" applyProtection="1">
      <alignment horizontal="center" vertical="center" shrinkToFit="1"/>
    </xf>
    <xf numFmtId="0" fontId="97" fillId="0" borderId="95" xfId="4" applyFont="1" applyBorder="1" applyAlignment="1">
      <alignment horizontal="center" vertical="center" shrinkToFit="1"/>
    </xf>
    <xf numFmtId="0" fontId="97" fillId="0" borderId="36" xfId="4" applyFont="1" applyBorder="1" applyAlignment="1">
      <alignment horizontal="center" vertical="center" shrinkToFit="1"/>
    </xf>
    <xf numFmtId="38" fontId="99" fillId="7" borderId="96" xfId="1" applyNumberFormat="1" applyFont="1" applyFill="1" applyBorder="1" applyAlignment="1">
      <alignment horizontal="right" vertical="center" shrinkToFit="1"/>
    </xf>
    <xf numFmtId="0" fontId="99" fillId="7" borderId="97" xfId="1" applyFont="1" applyFill="1" applyBorder="1" applyAlignment="1">
      <alignment horizontal="right" vertical="center" shrinkToFit="1"/>
    </xf>
    <xf numFmtId="0" fontId="33" fillId="13" borderId="59" xfId="1" applyFont="1" applyFill="1" applyBorder="1" applyAlignment="1">
      <alignment horizontal="center" vertical="center" wrapText="1"/>
    </xf>
    <xf numFmtId="0" fontId="33" fillId="13" borderId="59" xfId="1" applyFont="1" applyFill="1" applyBorder="1" applyAlignment="1">
      <alignment horizontal="center" vertical="center"/>
    </xf>
    <xf numFmtId="0" fontId="33" fillId="13" borderId="18" xfId="1" applyFont="1" applyFill="1" applyBorder="1" applyAlignment="1">
      <alignment horizontal="center" vertical="center"/>
    </xf>
    <xf numFmtId="0" fontId="33" fillId="13" borderId="8" xfId="1" applyFont="1" applyFill="1" applyBorder="1" applyAlignment="1">
      <alignment horizontal="center" vertical="center"/>
    </xf>
    <xf numFmtId="0" fontId="33" fillId="13" borderId="22" xfId="1" applyFont="1" applyFill="1" applyBorder="1" applyAlignment="1">
      <alignment horizontal="center" vertical="center"/>
    </xf>
    <xf numFmtId="0" fontId="2" fillId="0" borderId="59" xfId="1" applyBorder="1" applyAlignment="1">
      <alignment horizontal="center" vertical="center"/>
    </xf>
    <xf numFmtId="0" fontId="2" fillId="0" borderId="18" xfId="1" applyBorder="1" applyAlignment="1">
      <alignment horizontal="center" vertical="center"/>
    </xf>
    <xf numFmtId="0" fontId="2" fillId="0" borderId="21" xfId="1" applyBorder="1" applyAlignment="1">
      <alignment horizontal="center" vertical="center"/>
    </xf>
    <xf numFmtId="0" fontId="2" fillId="0" borderId="8" xfId="1" applyBorder="1" applyAlignment="1">
      <alignment horizontal="center" vertical="center"/>
    </xf>
    <xf numFmtId="0" fontId="2" fillId="0" borderId="22" xfId="1" applyBorder="1" applyAlignment="1">
      <alignment horizontal="center" vertical="center"/>
    </xf>
    <xf numFmtId="0" fontId="42" fillId="0" borderId="15" xfId="1" applyFont="1" applyBorder="1" applyAlignment="1">
      <alignment horizontal="center" vertical="center"/>
    </xf>
    <xf numFmtId="0" fontId="87" fillId="6" borderId="16" xfId="1" applyFont="1" applyFill="1" applyBorder="1" applyAlignment="1">
      <alignment horizontal="left" vertical="center" wrapText="1"/>
    </xf>
    <xf numFmtId="0" fontId="87" fillId="6" borderId="16" xfId="1" applyFont="1" applyFill="1" applyBorder="1" applyAlignment="1">
      <alignment horizontal="left" vertical="center"/>
    </xf>
    <xf numFmtId="0" fontId="95" fillId="13" borderId="16" xfId="4" applyFont="1" applyFill="1" applyBorder="1" applyAlignment="1">
      <alignment horizontal="center" vertical="center"/>
    </xf>
    <xf numFmtId="0" fontId="95" fillId="13" borderId="55" xfId="4" applyFont="1" applyFill="1" applyBorder="1" applyAlignment="1">
      <alignment horizontal="center" vertical="center"/>
    </xf>
    <xf numFmtId="0" fontId="96" fillId="13" borderId="16" xfId="1" applyFont="1" applyFill="1" applyBorder="1" applyAlignment="1">
      <alignment horizontal="center" vertical="center" wrapText="1"/>
    </xf>
    <xf numFmtId="0" fontId="96" fillId="13" borderId="49" xfId="1" applyFont="1" applyFill="1" applyBorder="1" applyAlignment="1">
      <alignment horizontal="center" vertical="center" wrapText="1"/>
    </xf>
    <xf numFmtId="0" fontId="96" fillId="13" borderId="55" xfId="1" applyFont="1" applyFill="1" applyBorder="1" applyAlignment="1">
      <alignment horizontal="center" vertical="center" wrapText="1"/>
    </xf>
    <xf numFmtId="0" fontId="96" fillId="13" borderId="84" xfId="1" applyFont="1" applyFill="1" applyBorder="1" applyAlignment="1">
      <alignment horizontal="center" vertical="center" wrapText="1"/>
    </xf>
    <xf numFmtId="0" fontId="95" fillId="0" borderId="19" xfId="4" applyFont="1" applyBorder="1" applyAlignment="1">
      <alignment horizontal="center" vertical="center"/>
    </xf>
    <xf numFmtId="0" fontId="95" fillId="0" borderId="0" xfId="4" applyFont="1" applyAlignment="1">
      <alignment horizontal="center" vertical="center"/>
    </xf>
    <xf numFmtId="0" fontId="98" fillId="7" borderId="85" xfId="1" applyFont="1" applyFill="1" applyBorder="1" applyAlignment="1">
      <alignment horizontal="center" vertical="center" wrapText="1"/>
    </xf>
    <xf numFmtId="0" fontId="98" fillId="7" borderId="86" xfId="1" applyFont="1" applyFill="1" applyBorder="1" applyAlignment="1">
      <alignment horizontal="center" vertical="center" wrapText="1"/>
    </xf>
    <xf numFmtId="0" fontId="51" fillId="7" borderId="90" xfId="1" applyFont="1" applyFill="1" applyBorder="1" applyAlignment="1">
      <alignment horizontal="center" vertical="center" wrapText="1"/>
    </xf>
    <xf numFmtId="0" fontId="51" fillId="7" borderId="91" xfId="1" applyFont="1" applyFill="1" applyBorder="1" applyAlignment="1">
      <alignment horizontal="center" vertical="center" wrapText="1"/>
    </xf>
    <xf numFmtId="0" fontId="29" fillId="13" borderId="16" xfId="4" applyFont="1" applyFill="1" applyBorder="1" applyAlignment="1">
      <alignment horizontal="center" vertical="center"/>
    </xf>
    <xf numFmtId="0" fontId="87" fillId="13" borderId="16" xfId="1" applyFont="1" applyFill="1" applyBorder="1" applyAlignment="1">
      <alignment horizontal="center" vertical="center"/>
    </xf>
    <xf numFmtId="0" fontId="29" fillId="13" borderId="16" xfId="4" applyFont="1" applyFill="1" applyBorder="1" applyAlignment="1">
      <alignment horizontal="left" vertical="center"/>
    </xf>
    <xf numFmtId="0" fontId="87" fillId="0" borderId="16" xfId="1" applyFont="1" applyBorder="1" applyAlignment="1">
      <alignment horizontal="left" vertical="center"/>
    </xf>
    <xf numFmtId="0" fontId="48" fillId="0" borderId="0" xfId="4" applyFont="1" applyAlignment="1">
      <alignment horizontal="left" vertical="center" wrapText="1"/>
    </xf>
    <xf numFmtId="0" fontId="93" fillId="0" borderId="0" xfId="1" applyFont="1" applyAlignment="1">
      <alignment horizontal="left" vertical="center" wrapText="1"/>
    </xf>
    <xf numFmtId="0" fontId="91" fillId="14" borderId="14" xfId="4" applyFont="1" applyFill="1" applyBorder="1" applyAlignment="1">
      <alignment horizontal="center" vertical="center"/>
    </xf>
    <xf numFmtId="0" fontId="91" fillId="14" borderId="6" xfId="4" applyFont="1" applyFill="1" applyBorder="1" applyAlignment="1">
      <alignment horizontal="center" vertical="center"/>
    </xf>
    <xf numFmtId="0" fontId="91" fillId="14" borderId="6" xfId="4" applyFont="1" applyFill="1" applyBorder="1" applyAlignment="1">
      <alignment vertical="center"/>
    </xf>
    <xf numFmtId="0" fontId="91" fillId="14" borderId="15" xfId="4" applyFont="1" applyFill="1" applyBorder="1" applyAlignment="1">
      <alignment vertical="center"/>
    </xf>
    <xf numFmtId="0" fontId="29" fillId="8" borderId="14" xfId="4" applyFont="1" applyFill="1" applyBorder="1" applyAlignment="1">
      <alignment horizontal="left" vertical="center" wrapText="1"/>
    </xf>
    <xf numFmtId="0" fontId="29" fillId="8" borderId="6" xfId="1" applyFont="1" applyFill="1" applyBorder="1" applyAlignment="1">
      <alignment horizontal="left" vertical="center" wrapText="1"/>
    </xf>
    <xf numFmtId="0" fontId="29" fillId="8" borderId="16" xfId="1" applyFont="1" applyFill="1" applyBorder="1" applyAlignment="1">
      <alignment horizontal="left" vertical="center" wrapText="1"/>
    </xf>
    <xf numFmtId="0" fontId="29" fillId="8" borderId="14" xfId="1" applyFont="1" applyFill="1" applyBorder="1" applyAlignment="1">
      <alignment horizontal="left" vertical="center" wrapText="1"/>
    </xf>
    <xf numFmtId="0" fontId="29" fillId="8" borderId="15" xfId="1" applyFont="1" applyFill="1" applyBorder="1" applyAlignment="1">
      <alignment horizontal="left" vertical="center" wrapText="1"/>
    </xf>
    <xf numFmtId="0" fontId="92" fillId="7" borderId="14" xfId="4" applyFont="1" applyFill="1" applyBorder="1" applyAlignment="1">
      <alignment horizontal="center" vertical="center" wrapText="1"/>
    </xf>
    <xf numFmtId="0" fontId="92" fillId="7" borderId="6" xfId="1" applyFont="1" applyFill="1" applyBorder="1" applyAlignment="1">
      <alignment horizontal="center" vertical="center" wrapText="1"/>
    </xf>
    <xf numFmtId="0" fontId="92" fillId="7" borderId="16" xfId="1" applyFont="1" applyFill="1" applyBorder="1" applyAlignment="1">
      <alignment horizontal="center" vertical="center" wrapText="1"/>
    </xf>
    <xf numFmtId="193" fontId="92" fillId="7" borderId="14" xfId="7" applyNumberFormat="1" applyFont="1" applyFill="1" applyBorder="1" applyAlignment="1" applyProtection="1">
      <alignment horizontal="center" vertical="center" wrapText="1"/>
    </xf>
    <xf numFmtId="193" fontId="92" fillId="7" borderId="6" xfId="7" applyNumberFormat="1" applyFont="1" applyFill="1" applyBorder="1" applyAlignment="1" applyProtection="1">
      <alignment horizontal="center" vertical="center" wrapText="1"/>
    </xf>
    <xf numFmtId="193" fontId="92" fillId="7" borderId="15" xfId="7" applyNumberFormat="1" applyFont="1" applyFill="1" applyBorder="1" applyAlignment="1" applyProtection="1">
      <alignment horizontal="center" vertical="center" wrapText="1"/>
    </xf>
    <xf numFmtId="0" fontId="54" fillId="6" borderId="16" xfId="4" applyFont="1" applyFill="1" applyBorder="1" applyAlignment="1">
      <alignment horizontal="center" vertical="center" wrapText="1"/>
    </xf>
    <xf numFmtId="0" fontId="54" fillId="6" borderId="16" xfId="1" applyFont="1" applyFill="1" applyBorder="1" applyAlignment="1">
      <alignment horizontal="center" vertical="center" wrapText="1"/>
    </xf>
    <xf numFmtId="0" fontId="54" fillId="6" borderId="14" xfId="4" applyFont="1" applyFill="1" applyBorder="1" applyAlignment="1">
      <alignment horizontal="center" vertical="center" wrapText="1"/>
    </xf>
    <xf numFmtId="0" fontId="54" fillId="6" borderId="6" xfId="4" applyFont="1" applyFill="1" applyBorder="1" applyAlignment="1">
      <alignment horizontal="center" vertical="center" wrapText="1"/>
    </xf>
    <xf numFmtId="0" fontId="54" fillId="6" borderId="6" xfId="1" applyFont="1" applyFill="1" applyBorder="1" applyAlignment="1">
      <alignment horizontal="center" vertical="center" wrapText="1"/>
    </xf>
    <xf numFmtId="0" fontId="54" fillId="6" borderId="15" xfId="1" applyFont="1" applyFill="1" applyBorder="1" applyAlignment="1">
      <alignment horizontal="center" vertical="center" wrapText="1"/>
    </xf>
    <xf numFmtId="0" fontId="54" fillId="6" borderId="14" xfId="1" applyFont="1" applyFill="1" applyBorder="1" applyAlignment="1">
      <alignment horizontal="left" vertical="center" wrapText="1"/>
    </xf>
    <xf numFmtId="0" fontId="54" fillId="6" borderId="6" xfId="1" applyFont="1" applyFill="1" applyBorder="1" applyAlignment="1">
      <alignment horizontal="left" vertical="center" wrapText="1"/>
    </xf>
    <xf numFmtId="0" fontId="90" fillId="6" borderId="6" xfId="1" applyFont="1" applyFill="1" applyBorder="1" applyAlignment="1">
      <alignment horizontal="left" vertical="center" wrapText="1"/>
    </xf>
    <xf numFmtId="0" fontId="90" fillId="6" borderId="15" xfId="1" applyFont="1" applyFill="1" applyBorder="1" applyAlignment="1">
      <alignment horizontal="left" vertical="center" wrapText="1"/>
    </xf>
    <xf numFmtId="0" fontId="89" fillId="8" borderId="16" xfId="4" applyFont="1" applyFill="1" applyBorder="1" applyAlignment="1">
      <alignment horizontal="center" vertical="center" wrapText="1"/>
    </xf>
    <xf numFmtId="0" fontId="89" fillId="8" borderId="16" xfId="1" applyFont="1" applyFill="1" applyBorder="1" applyAlignment="1">
      <alignment horizontal="center" vertical="center" wrapText="1"/>
    </xf>
    <xf numFmtId="0" fontId="89" fillId="8" borderId="16" xfId="4" applyFont="1" applyFill="1" applyBorder="1" applyAlignment="1">
      <alignment horizontal="left" vertical="center" wrapText="1"/>
    </xf>
    <xf numFmtId="0" fontId="89" fillId="8" borderId="16" xfId="1" applyFont="1" applyFill="1" applyBorder="1" applyAlignment="1">
      <alignment horizontal="left" vertical="center" wrapText="1"/>
    </xf>
    <xf numFmtId="0" fontId="89" fillId="8" borderId="14" xfId="1" applyFont="1" applyFill="1" applyBorder="1" applyAlignment="1">
      <alignment horizontal="center" vertical="center" wrapText="1"/>
    </xf>
    <xf numFmtId="0" fontId="89" fillId="8" borderId="6" xfId="1" applyFont="1" applyFill="1" applyBorder="1" applyAlignment="1">
      <alignment horizontal="center" vertical="center" wrapText="1"/>
    </xf>
    <xf numFmtId="0" fontId="30" fillId="8" borderId="6" xfId="1" applyFont="1" applyFill="1" applyBorder="1" applyAlignment="1">
      <alignment horizontal="center" vertical="center" wrapText="1"/>
    </xf>
    <xf numFmtId="0" fontId="30" fillId="8" borderId="15" xfId="1" applyFont="1" applyFill="1" applyBorder="1" applyAlignment="1">
      <alignment horizontal="center" vertical="center" wrapText="1"/>
    </xf>
    <xf numFmtId="0" fontId="2" fillId="8" borderId="6" xfId="1" applyFill="1" applyBorder="1" applyAlignment="1">
      <alignment horizontal="center" vertical="center" wrapText="1"/>
    </xf>
    <xf numFmtId="0" fontId="2" fillId="8" borderId="15" xfId="1" applyFill="1" applyBorder="1" applyAlignment="1">
      <alignment horizontal="center" vertical="center" wrapText="1"/>
    </xf>
    <xf numFmtId="0" fontId="29" fillId="0" borderId="16" xfId="4" applyFont="1" applyBorder="1" applyAlignment="1">
      <alignment horizontal="left" vertical="top"/>
    </xf>
    <xf numFmtId="0" fontId="54" fillId="4" borderId="16" xfId="1" applyFont="1" applyFill="1" applyBorder="1" applyAlignment="1">
      <alignment horizontal="left" vertical="center" wrapText="1"/>
    </xf>
    <xf numFmtId="0" fontId="88" fillId="4" borderId="16" xfId="1" applyFont="1" applyFill="1" applyBorder="1" applyAlignment="1">
      <alignment horizontal="left" vertical="center" wrapText="1"/>
    </xf>
    <xf numFmtId="0" fontId="28" fillId="7" borderId="0" xfId="1" applyFont="1" applyFill="1">
      <alignment vertical="center"/>
    </xf>
    <xf numFmtId="0" fontId="29" fillId="8" borderId="16" xfId="4" applyFont="1" applyFill="1" applyBorder="1" applyAlignment="1">
      <alignment horizontal="center" vertical="center"/>
    </xf>
    <xf numFmtId="0" fontId="87" fillId="8" borderId="16" xfId="1" applyFont="1" applyFill="1" applyBorder="1" applyAlignment="1">
      <alignment horizontal="center" vertical="center"/>
    </xf>
    <xf numFmtId="0" fontId="33" fillId="0" borderId="17" xfId="1" applyFont="1" applyBorder="1" applyAlignment="1">
      <alignment horizontal="center" vertical="center" wrapText="1"/>
    </xf>
    <xf numFmtId="0" fontId="33" fillId="0" borderId="59" xfId="1" applyFont="1" applyBorder="1" applyAlignment="1">
      <alignment horizontal="center" vertical="center" wrapText="1"/>
    </xf>
    <xf numFmtId="0" fontId="33" fillId="0" borderId="18" xfId="1" applyFont="1" applyBorder="1" applyAlignment="1">
      <alignment horizontal="center" vertical="center" wrapText="1"/>
    </xf>
    <xf numFmtId="0" fontId="51" fillId="4" borderId="24" xfId="1" applyFont="1" applyFill="1" applyBorder="1" applyAlignment="1">
      <alignment horizontal="center" vertical="center" wrapText="1"/>
    </xf>
    <xf numFmtId="0" fontId="51" fillId="4" borderId="17" xfId="1" applyFont="1" applyFill="1" applyBorder="1" applyAlignment="1">
      <alignment horizontal="center" vertical="center" wrapText="1"/>
    </xf>
    <xf numFmtId="0" fontId="51" fillId="4" borderId="59" xfId="1" applyFont="1" applyFill="1" applyBorder="1" applyAlignment="1">
      <alignment horizontal="center" vertical="center" wrapText="1"/>
    </xf>
    <xf numFmtId="0" fontId="51" fillId="4" borderId="18" xfId="1" applyFont="1" applyFill="1" applyBorder="1" applyAlignment="1">
      <alignment horizontal="center" vertical="center" wrapText="1"/>
    </xf>
    <xf numFmtId="0" fontId="51" fillId="4" borderId="17" xfId="1" applyFont="1" applyFill="1" applyBorder="1" applyAlignment="1">
      <alignment horizontal="left" vertical="center" wrapText="1"/>
    </xf>
    <xf numFmtId="0" fontId="51" fillId="4" borderId="59" xfId="1" applyFont="1" applyFill="1" applyBorder="1" applyAlignment="1">
      <alignment horizontal="left" vertical="center" wrapText="1"/>
    </xf>
    <xf numFmtId="0" fontId="51" fillId="4" borderId="18" xfId="1" applyFont="1" applyFill="1" applyBorder="1" applyAlignment="1">
      <alignment horizontal="left" vertical="center" wrapText="1"/>
    </xf>
    <xf numFmtId="0" fontId="33" fillId="0" borderId="16" xfId="1" applyFont="1" applyBorder="1" applyAlignment="1">
      <alignment horizontal="center" vertical="center" wrapText="1"/>
    </xf>
    <xf numFmtId="0" fontId="51" fillId="4" borderId="16" xfId="1" applyFont="1" applyFill="1" applyBorder="1" applyAlignment="1">
      <alignment horizontal="center" vertical="center" wrapText="1"/>
    </xf>
    <xf numFmtId="0" fontId="51" fillId="4" borderId="16" xfId="1" applyFont="1" applyFill="1" applyBorder="1" applyAlignment="1">
      <alignment horizontal="left" vertical="center" wrapText="1"/>
    </xf>
    <xf numFmtId="0" fontId="2" fillId="0" borderId="0" xfId="1" applyAlignment="1">
      <alignment horizontal="left" vertical="center"/>
    </xf>
    <xf numFmtId="0" fontId="2" fillId="0" borderId="16" xfId="1" applyBorder="1" applyAlignment="1">
      <alignment horizontal="center" vertical="center" wrapText="1"/>
    </xf>
    <xf numFmtId="0" fontId="115" fillId="0" borderId="16" xfId="1" applyFont="1" applyBorder="1" applyAlignment="1">
      <alignment horizontal="left" vertical="center" wrapText="1"/>
    </xf>
    <xf numFmtId="0" fontId="116" fillId="6" borderId="16" xfId="1" applyFont="1" applyFill="1" applyBorder="1" applyAlignment="1">
      <alignment horizontal="center" vertical="center"/>
    </xf>
    <xf numFmtId="0" fontId="26" fillId="0" borderId="16" xfId="1" applyFont="1" applyBorder="1" applyAlignment="1">
      <alignment horizontal="left" vertical="center" wrapText="1"/>
    </xf>
    <xf numFmtId="0" fontId="26" fillId="0" borderId="16" xfId="1" applyFont="1" applyBorder="1">
      <alignment vertical="center"/>
    </xf>
    <xf numFmtId="0" fontId="2" fillId="0" borderId="16" xfId="1" applyBorder="1" applyAlignment="1">
      <alignment horizontal="left" vertical="center" wrapText="1"/>
    </xf>
    <xf numFmtId="0" fontId="2" fillId="0" borderId="24" xfId="1" applyBorder="1" applyAlignment="1">
      <alignment horizontal="center" vertical="center"/>
    </xf>
    <xf numFmtId="0" fontId="2" fillId="0" borderId="25" xfId="1" applyBorder="1" applyAlignment="1">
      <alignment horizontal="center" vertical="center"/>
    </xf>
    <xf numFmtId="0" fontId="116" fillId="6" borderId="24" xfId="1" applyFont="1" applyFill="1" applyBorder="1" applyAlignment="1">
      <alignment horizontal="center" vertical="center"/>
    </xf>
    <xf numFmtId="0" fontId="116" fillId="6" borderId="23" xfId="1" applyFont="1" applyFill="1" applyBorder="1" applyAlignment="1">
      <alignment horizontal="center" vertical="center"/>
    </xf>
    <xf numFmtId="0" fontId="116" fillId="6" borderId="25" xfId="1" applyFont="1" applyFill="1" applyBorder="1" applyAlignment="1">
      <alignment horizontal="center" vertical="center"/>
    </xf>
    <xf numFmtId="0" fontId="2" fillId="0" borderId="24" xfId="1" applyBorder="1" applyAlignment="1">
      <alignment horizontal="left" vertical="center" wrapText="1"/>
    </xf>
    <xf numFmtId="0" fontId="2" fillId="0" borderId="23" xfId="1" applyBorder="1" applyAlignment="1">
      <alignment horizontal="left" vertical="center" wrapText="1"/>
    </xf>
    <xf numFmtId="0" fontId="2" fillId="0" borderId="25" xfId="1" applyBorder="1" applyAlignment="1">
      <alignment horizontal="left" vertical="center" wrapText="1"/>
    </xf>
    <xf numFmtId="0" fontId="2" fillId="0" borderId="24" xfId="1" applyBorder="1" applyAlignment="1">
      <alignment horizontal="center" vertical="center" wrapText="1"/>
    </xf>
    <xf numFmtId="0" fontId="2" fillId="0" borderId="25" xfId="1" applyBorder="1" applyAlignment="1">
      <alignment horizontal="center" vertical="center" wrapText="1"/>
    </xf>
    <xf numFmtId="0" fontId="115" fillId="0" borderId="24" xfId="1" applyFont="1" applyBorder="1" applyAlignment="1">
      <alignment horizontal="left" vertical="center"/>
    </xf>
    <xf numFmtId="0" fontId="115" fillId="0" borderId="25" xfId="1" applyFont="1" applyBorder="1" applyAlignment="1">
      <alignment horizontal="left" vertical="center"/>
    </xf>
    <xf numFmtId="0" fontId="39" fillId="0" borderId="0" xfId="1" applyFont="1" applyAlignment="1">
      <alignment horizontal="center" vertical="center"/>
    </xf>
    <xf numFmtId="0" fontId="33" fillId="0" borderId="59" xfId="8" applyFont="1" applyBorder="1" applyAlignment="1">
      <alignment horizontal="left" vertical="top" wrapText="1"/>
    </xf>
    <xf numFmtId="0" fontId="51" fillId="6" borderId="105" xfId="8" applyFont="1" applyFill="1" applyBorder="1" applyAlignment="1">
      <alignment horizontal="center" vertical="center" wrapText="1" shrinkToFit="1"/>
    </xf>
    <xf numFmtId="0" fontId="51" fillId="6" borderId="106" xfId="8" applyFont="1" applyFill="1" applyBorder="1" applyAlignment="1">
      <alignment horizontal="center" vertical="center" wrapText="1" shrinkToFit="1"/>
    </xf>
    <xf numFmtId="0" fontId="51" fillId="6" borderId="19" xfId="8" applyFont="1" applyFill="1" applyBorder="1" applyAlignment="1">
      <alignment horizontal="center" vertical="center" wrapText="1" shrinkToFit="1"/>
    </xf>
    <xf numFmtId="0" fontId="51" fillId="6" borderId="20" xfId="8" applyFont="1" applyFill="1" applyBorder="1" applyAlignment="1">
      <alignment horizontal="center" vertical="center" wrapText="1" shrinkToFit="1"/>
    </xf>
    <xf numFmtId="0" fontId="33" fillId="0" borderId="25" xfId="8" applyFont="1" applyBorder="1" applyAlignment="1">
      <alignment horizontal="left" vertical="center" wrapText="1" shrinkToFit="1"/>
    </xf>
    <xf numFmtId="0" fontId="33" fillId="0" borderId="16" xfId="8" applyFont="1" applyBorder="1" applyAlignment="1">
      <alignment horizontal="left" vertical="center" wrapText="1" shrinkToFit="1"/>
    </xf>
    <xf numFmtId="0" fontId="51" fillId="6" borderId="17" xfId="8" applyFont="1" applyFill="1" applyBorder="1" applyAlignment="1">
      <alignment horizontal="center" vertical="center" wrapText="1" shrinkToFit="1"/>
    </xf>
    <xf numFmtId="0" fontId="51" fillId="6" borderId="18" xfId="8" applyFont="1" applyFill="1" applyBorder="1" applyAlignment="1">
      <alignment horizontal="center" vertical="center" wrapText="1" shrinkToFit="1"/>
    </xf>
    <xf numFmtId="0" fontId="51" fillId="6" borderId="21" xfId="8" applyFont="1" applyFill="1" applyBorder="1" applyAlignment="1">
      <alignment horizontal="center" vertical="center" wrapText="1" shrinkToFit="1"/>
    </xf>
    <xf numFmtId="0" fontId="51" fillId="6" borderId="22" xfId="8" applyFont="1" applyFill="1" applyBorder="1" applyAlignment="1">
      <alignment horizontal="center" vertical="center" wrapText="1" shrinkToFit="1"/>
    </xf>
    <xf numFmtId="0" fontId="51" fillId="6" borderId="16" xfId="8" applyFont="1" applyFill="1" applyBorder="1" applyAlignment="1">
      <alignment horizontal="center" vertical="center" wrapText="1" shrinkToFit="1"/>
    </xf>
    <xf numFmtId="0" fontId="33" fillId="0" borderId="104" xfId="8" applyFont="1" applyBorder="1" applyAlignment="1">
      <alignment horizontal="center" vertical="center" wrapText="1" shrinkToFit="1"/>
    </xf>
    <xf numFmtId="0" fontId="33" fillId="13" borderId="14" xfId="8" applyFont="1" applyFill="1" applyBorder="1" applyAlignment="1">
      <alignment horizontal="center" vertical="center" wrapText="1"/>
    </xf>
    <xf numFmtId="0" fontId="33" fillId="13" borderId="6" xfId="8" applyFont="1" applyFill="1" applyBorder="1" applyAlignment="1">
      <alignment horizontal="center" vertical="center"/>
    </xf>
    <xf numFmtId="0" fontId="33" fillId="13" borderId="15" xfId="8" applyFont="1" applyFill="1" applyBorder="1" applyAlignment="1">
      <alignment horizontal="center" vertical="center"/>
    </xf>
    <xf numFmtId="0" fontId="33" fillId="7" borderId="14" xfId="8" applyFont="1" applyFill="1" applyBorder="1" applyAlignment="1">
      <alignment horizontal="left" vertical="center" wrapText="1" shrinkToFit="1"/>
    </xf>
    <xf numFmtId="0" fontId="33" fillId="7" borderId="6" xfId="8" applyFont="1" applyFill="1" applyBorder="1" applyAlignment="1">
      <alignment horizontal="left" vertical="center" wrapText="1" shrinkToFit="1"/>
    </xf>
    <xf numFmtId="0" fontId="33" fillId="7" borderId="15" xfId="8" applyFont="1" applyFill="1" applyBorder="1" applyAlignment="1">
      <alignment horizontal="left" vertical="center" wrapText="1" shrinkToFit="1"/>
    </xf>
    <xf numFmtId="0" fontId="51" fillId="6" borderId="16" xfId="8" applyFont="1" applyFill="1" applyBorder="1" applyAlignment="1">
      <alignment horizontal="left" vertical="center"/>
    </xf>
    <xf numFmtId="0" fontId="33" fillId="6" borderId="16" xfId="8" applyFont="1" applyFill="1" applyBorder="1" applyAlignment="1">
      <alignment horizontal="left" vertical="center"/>
    </xf>
    <xf numFmtId="0" fontId="33" fillId="0" borderId="16" xfId="8" applyFont="1" applyBorder="1" applyAlignment="1">
      <alignment horizontal="left" vertical="center"/>
    </xf>
    <xf numFmtId="0" fontId="33" fillId="6" borderId="6" xfId="8" applyFont="1" applyFill="1" applyBorder="1" applyAlignment="1">
      <alignment horizontal="center" vertical="center"/>
    </xf>
    <xf numFmtId="0" fontId="33" fillId="6" borderId="17" xfId="8" applyFont="1" applyFill="1" applyBorder="1" applyAlignment="1">
      <alignment horizontal="left" vertical="top" wrapText="1" shrinkToFit="1"/>
    </xf>
    <xf numFmtId="0" fontId="33" fillId="6" borderId="59" xfId="8" applyFont="1" applyFill="1" applyBorder="1" applyAlignment="1">
      <alignment horizontal="left" vertical="top" wrapText="1" shrinkToFit="1"/>
    </xf>
    <xf numFmtId="0" fontId="33" fillId="6" borderId="18" xfId="8" applyFont="1" applyFill="1" applyBorder="1" applyAlignment="1">
      <alignment horizontal="left" vertical="top" wrapText="1" shrinkToFit="1"/>
    </xf>
    <xf numFmtId="0" fontId="33" fillId="6" borderId="19" xfId="8" applyFont="1" applyFill="1" applyBorder="1" applyAlignment="1">
      <alignment horizontal="left" vertical="top" wrapText="1" shrinkToFit="1"/>
    </xf>
    <xf numFmtId="0" fontId="33" fillId="6" borderId="0" xfId="8" applyFont="1" applyFill="1" applyAlignment="1">
      <alignment horizontal="left" vertical="top" wrapText="1" shrinkToFit="1"/>
    </xf>
    <xf numFmtId="0" fontId="33" fillId="6" borderId="20" xfId="8" applyFont="1" applyFill="1" applyBorder="1" applyAlignment="1">
      <alignment horizontal="left" vertical="top" wrapText="1" shrinkToFit="1"/>
    </xf>
    <xf numFmtId="0" fontId="33" fillId="6" borderId="21" xfId="8" applyFont="1" applyFill="1" applyBorder="1" applyAlignment="1">
      <alignment horizontal="left" vertical="top" wrapText="1" shrinkToFit="1"/>
    </xf>
    <xf numFmtId="0" fontId="33" fillId="6" borderId="8" xfId="8" applyFont="1" applyFill="1" applyBorder="1" applyAlignment="1">
      <alignment horizontal="left" vertical="top" wrapText="1" shrinkToFit="1"/>
    </xf>
    <xf numFmtId="0" fontId="33" fillId="6" borderId="22" xfId="8" applyFont="1" applyFill="1" applyBorder="1" applyAlignment="1">
      <alignment horizontal="left" vertical="top" wrapText="1" shrinkToFit="1"/>
    </xf>
    <xf numFmtId="0" fontId="33" fillId="0" borderId="0" xfId="8" applyFont="1" applyAlignment="1">
      <alignment horizontal="left" vertical="top" wrapText="1" indent="1"/>
    </xf>
    <xf numFmtId="0" fontId="33" fillId="0" borderId="25" xfId="8" applyFont="1" applyBorder="1" applyAlignment="1">
      <alignment horizontal="left" vertical="center"/>
    </xf>
    <xf numFmtId="0" fontId="33" fillId="0" borderId="16" xfId="8" applyFont="1" applyBorder="1" applyAlignment="1">
      <alignment horizontal="left" vertical="center" wrapText="1"/>
    </xf>
    <xf numFmtId="0" fontId="33" fillId="0" borderId="17" xfId="8" applyFont="1" applyBorder="1" applyAlignment="1">
      <alignment horizontal="left" vertical="center" wrapText="1" shrinkToFit="1"/>
    </xf>
    <xf numFmtId="0" fontId="33" fillId="0" borderId="59" xfId="8" applyFont="1" applyBorder="1" applyAlignment="1">
      <alignment horizontal="left" vertical="center" wrapText="1" shrinkToFit="1"/>
    </xf>
    <xf numFmtId="0" fontId="33" fillId="0" borderId="18" xfId="8" applyFont="1" applyBorder="1" applyAlignment="1">
      <alignment horizontal="left" vertical="center" wrapText="1" shrinkToFit="1"/>
    </xf>
    <xf numFmtId="0" fontId="33" fillId="0" borderId="19" xfId="8" applyFont="1" applyBorder="1" applyAlignment="1">
      <alignment horizontal="left" vertical="center" wrapText="1" shrinkToFit="1"/>
    </xf>
    <xf numFmtId="0" fontId="33" fillId="0" borderId="0" xfId="8" applyFont="1" applyAlignment="1">
      <alignment horizontal="left" vertical="center" wrapText="1" shrinkToFit="1"/>
    </xf>
    <xf numFmtId="0" fontId="33" fillId="0" borderId="20" xfId="8" applyFont="1" applyBorder="1" applyAlignment="1">
      <alignment horizontal="left" vertical="center" wrapText="1" shrinkToFit="1"/>
    </xf>
    <xf numFmtId="0" fontId="33" fillId="0" borderId="21" xfId="8" applyFont="1" applyBorder="1" applyAlignment="1">
      <alignment horizontal="left" vertical="center" wrapText="1" shrinkToFit="1"/>
    </xf>
    <xf numFmtId="0" fontId="33" fillId="0" borderId="8" xfId="8" applyFont="1" applyBorder="1" applyAlignment="1">
      <alignment horizontal="left" vertical="center" wrapText="1" shrinkToFit="1"/>
    </xf>
    <xf numFmtId="0" fontId="33" fillId="0" borderId="22" xfId="8" applyFont="1" applyBorder="1" applyAlignment="1">
      <alignment horizontal="left" vertical="center" wrapText="1" shrinkToFit="1"/>
    </xf>
    <xf numFmtId="0" fontId="33" fillId="0" borderId="104" xfId="8" applyFont="1" applyBorder="1" applyAlignment="1">
      <alignment horizontal="center" vertical="center"/>
    </xf>
    <xf numFmtId="0" fontId="33" fillId="0" borderId="108" xfId="8" applyFont="1" applyBorder="1" applyAlignment="1">
      <alignment horizontal="center" vertical="center"/>
    </xf>
    <xf numFmtId="0" fontId="33" fillId="0" borderId="109" xfId="8" applyFont="1" applyBorder="1" applyAlignment="1">
      <alignment horizontal="center" vertical="center"/>
    </xf>
    <xf numFmtId="0" fontId="33" fillId="0" borderId="110" xfId="8" applyFont="1" applyBorder="1" applyAlignment="1">
      <alignment horizontal="center" vertical="center"/>
    </xf>
    <xf numFmtId="0" fontId="33" fillId="0" borderId="25" xfId="8" applyFont="1" applyBorder="1" applyAlignment="1">
      <alignment horizontal="left" vertical="center" wrapText="1"/>
    </xf>
    <xf numFmtId="0" fontId="33" fillId="0" borderId="111" xfId="8" applyFont="1" applyBorder="1" applyAlignment="1">
      <alignment horizontal="left" vertical="center"/>
    </xf>
    <xf numFmtId="0" fontId="33" fillId="0" borderId="112" xfId="8" applyFont="1" applyBorder="1" applyAlignment="1">
      <alignment horizontal="left" vertical="center"/>
    </xf>
    <xf numFmtId="0" fontId="33" fillId="0" borderId="113" xfId="8" applyFont="1" applyBorder="1" applyAlignment="1">
      <alignment horizontal="left" vertical="center"/>
    </xf>
    <xf numFmtId="0" fontId="33" fillId="6" borderId="21" xfId="8" applyFont="1" applyFill="1" applyBorder="1" applyAlignment="1">
      <alignment horizontal="center" vertical="top"/>
    </xf>
    <xf numFmtId="0" fontId="33" fillId="6" borderId="8" xfId="8" applyFont="1" applyFill="1" applyBorder="1" applyAlignment="1">
      <alignment horizontal="center" vertical="top"/>
    </xf>
    <xf numFmtId="0" fontId="33" fillId="6" borderId="22" xfId="8" applyFont="1" applyFill="1" applyBorder="1" applyAlignment="1">
      <alignment horizontal="center" vertical="top"/>
    </xf>
    <xf numFmtId="0" fontId="51" fillId="6" borderId="16" xfId="8" applyFont="1" applyFill="1" applyBorder="1" applyAlignment="1">
      <alignment horizontal="left" vertical="top" wrapText="1" shrinkToFit="1"/>
    </xf>
    <xf numFmtId="0" fontId="33" fillId="0" borderId="0" xfId="8" applyFont="1" applyAlignment="1">
      <alignment horizontal="left" vertical="top" wrapText="1"/>
    </xf>
    <xf numFmtId="196" fontId="33" fillId="7" borderId="16" xfId="8" applyNumberFormat="1" applyFont="1" applyFill="1" applyBorder="1" applyAlignment="1">
      <alignment horizontal="right" vertical="center"/>
    </xf>
    <xf numFmtId="0" fontId="33" fillId="0" borderId="28" xfId="8" applyFont="1" applyBorder="1" applyAlignment="1">
      <alignment horizontal="center" vertical="center"/>
    </xf>
    <xf numFmtId="0" fontId="51" fillId="6" borderId="16" xfId="8" applyFont="1" applyFill="1" applyBorder="1" applyAlignment="1">
      <alignment horizontal="left" vertical="center" wrapText="1" shrinkToFit="1"/>
    </xf>
    <xf numFmtId="196" fontId="51" fillId="6" borderId="16" xfId="8" applyNumberFormat="1" applyFont="1" applyFill="1" applyBorder="1" applyAlignment="1">
      <alignment horizontal="right" vertical="center"/>
    </xf>
    <xf numFmtId="0" fontId="33" fillId="7" borderId="25" xfId="8" applyFont="1" applyFill="1" applyBorder="1" applyAlignment="1">
      <alignment horizontal="left" vertical="center" wrapText="1" shrinkToFit="1"/>
    </xf>
    <xf numFmtId="196" fontId="33" fillId="7" borderId="25" xfId="8" applyNumberFormat="1" applyFont="1" applyFill="1" applyBorder="1" applyAlignment="1">
      <alignment horizontal="right" vertical="center"/>
    </xf>
    <xf numFmtId="0" fontId="33" fillId="0" borderId="107" xfId="8" applyFont="1" applyBorder="1" applyAlignment="1">
      <alignment horizontal="center" vertical="center"/>
    </xf>
    <xf numFmtId="0" fontId="51" fillId="6" borderId="14" xfId="8" applyFont="1" applyFill="1" applyBorder="1" applyAlignment="1">
      <alignment horizontal="left" vertical="center" wrapText="1" shrinkToFit="1"/>
    </xf>
    <xf numFmtId="0" fontId="34" fillId="6" borderId="6" xfId="8" applyFont="1" applyFill="1" applyBorder="1" applyAlignment="1">
      <alignment horizontal="left" vertical="center" wrapText="1" shrinkToFit="1"/>
    </xf>
    <xf numFmtId="0" fontId="34" fillId="6" borderId="15" xfId="8" applyFont="1" applyFill="1" applyBorder="1" applyAlignment="1">
      <alignment horizontal="left" vertical="center" wrapText="1" shrinkToFit="1"/>
    </xf>
    <xf numFmtId="0" fontId="33" fillId="0" borderId="16" xfId="8" applyFont="1" applyBorder="1" applyAlignment="1">
      <alignment horizontal="center" vertical="center" wrapText="1" shrinkToFit="1"/>
    </xf>
    <xf numFmtId="0" fontId="33" fillId="0" borderId="16" xfId="8" applyFont="1" applyBorder="1" applyAlignment="1">
      <alignment horizontal="center" vertical="center"/>
    </xf>
    <xf numFmtId="0" fontId="33" fillId="0" borderId="14" xfId="8" applyFont="1" applyBorder="1" applyAlignment="1">
      <alignment horizontal="center" vertical="center"/>
    </xf>
    <xf numFmtId="0" fontId="33" fillId="0" borderId="15" xfId="8" applyFont="1" applyBorder="1" applyAlignment="1">
      <alignment horizontal="center" vertical="center"/>
    </xf>
    <xf numFmtId="0" fontId="33" fillId="0" borderId="104" xfId="8" applyFont="1" applyBorder="1" applyAlignment="1">
      <alignment horizontal="center" vertical="center" wrapText="1"/>
    </xf>
    <xf numFmtId="0" fontId="33" fillId="7" borderId="25" xfId="8" applyFont="1" applyFill="1" applyBorder="1" applyAlignment="1">
      <alignment horizontal="left" vertical="center"/>
    </xf>
    <xf numFmtId="0" fontId="33" fillId="6" borderId="21" xfId="8" applyFont="1" applyFill="1" applyBorder="1" applyAlignment="1">
      <alignment horizontal="left" vertical="top" wrapText="1"/>
    </xf>
    <xf numFmtId="0" fontId="33" fillId="6" borderId="8" xfId="8" applyFont="1" applyFill="1" applyBorder="1" applyAlignment="1">
      <alignment horizontal="left" vertical="top" wrapText="1"/>
    </xf>
    <xf numFmtId="0" fontId="33" fillId="6" borderId="22" xfId="8" applyFont="1" applyFill="1" applyBorder="1" applyAlignment="1">
      <alignment horizontal="left" vertical="top" wrapText="1"/>
    </xf>
    <xf numFmtId="0" fontId="33" fillId="6" borderId="16" xfId="8" applyFont="1" applyFill="1" applyBorder="1" applyAlignment="1">
      <alignment horizontal="left" vertical="top" wrapText="1" shrinkToFit="1"/>
    </xf>
    <xf numFmtId="0" fontId="51" fillId="6" borderId="25" xfId="8" applyFont="1" applyFill="1" applyBorder="1" applyAlignment="1">
      <alignment horizontal="left" vertical="center"/>
    </xf>
    <xf numFmtId="0" fontId="33" fillId="0" borderId="17" xfId="8" applyFont="1" applyBorder="1" applyAlignment="1">
      <alignment vertical="top" wrapText="1"/>
    </xf>
    <xf numFmtId="0" fontId="33" fillId="0" borderId="59" xfId="8" applyFont="1" applyBorder="1" applyAlignment="1">
      <alignment vertical="top" wrapText="1"/>
    </xf>
    <xf numFmtId="0" fontId="33" fillId="0" borderId="18" xfId="8" applyFont="1" applyBorder="1" applyAlignment="1">
      <alignment vertical="top" wrapText="1"/>
    </xf>
    <xf numFmtId="0" fontId="114" fillId="6" borderId="21" xfId="8" applyFont="1" applyFill="1" applyBorder="1" applyAlignment="1">
      <alignment vertical="top" wrapText="1"/>
    </xf>
    <xf numFmtId="0" fontId="114" fillId="6" borderId="8" xfId="8" applyFont="1" applyFill="1" applyBorder="1" applyAlignment="1">
      <alignment vertical="top" wrapText="1"/>
    </xf>
    <xf numFmtId="0" fontId="114" fillId="6" borderId="22" xfId="8" applyFont="1" applyFill="1" applyBorder="1" applyAlignment="1">
      <alignment vertical="top" wrapText="1"/>
    </xf>
    <xf numFmtId="0" fontId="33" fillId="0" borderId="17" xfId="8" applyFont="1" applyBorder="1" applyAlignment="1">
      <alignment horizontal="center" vertical="top" wrapText="1"/>
    </xf>
    <xf numFmtId="0" fontId="33" fillId="0" borderId="59" xfId="8" applyFont="1" applyBorder="1" applyAlignment="1">
      <alignment horizontal="center" vertical="top" wrapText="1"/>
    </xf>
    <xf numFmtId="0" fontId="33" fillId="0" borderId="18" xfId="8" applyFont="1" applyBorder="1" applyAlignment="1">
      <alignment horizontal="center" vertical="top" wrapText="1"/>
    </xf>
    <xf numFmtId="197" fontId="33" fillId="7" borderId="16" xfId="8" applyNumberFormat="1" applyFont="1" applyFill="1" applyBorder="1" applyAlignment="1">
      <alignment horizontal="right" vertical="center"/>
    </xf>
    <xf numFmtId="197" fontId="51" fillId="6" borderId="16" xfId="8" applyNumberFormat="1" applyFont="1" applyFill="1" applyBorder="1" applyAlignment="1">
      <alignment horizontal="right" vertical="center"/>
    </xf>
    <xf numFmtId="197" fontId="33" fillId="7" borderId="25" xfId="8" applyNumberFormat="1" applyFont="1" applyFill="1" applyBorder="1" applyAlignment="1">
      <alignment horizontal="right" vertical="center"/>
    </xf>
    <xf numFmtId="0" fontId="33" fillId="6" borderId="16" xfId="8" applyFont="1" applyFill="1" applyBorder="1" applyAlignment="1">
      <alignment horizontal="left" vertical="top" wrapText="1"/>
    </xf>
    <xf numFmtId="0" fontId="33" fillId="6" borderId="16" xfId="8" applyFont="1" applyFill="1" applyBorder="1" applyAlignment="1">
      <alignment horizontal="left" vertical="top"/>
    </xf>
    <xf numFmtId="0" fontId="114" fillId="6" borderId="19" xfId="8" applyFont="1" applyFill="1" applyBorder="1" applyAlignment="1">
      <alignment vertical="top" wrapText="1"/>
    </xf>
    <xf numFmtId="0" fontId="114" fillId="6" borderId="0" xfId="8" applyFont="1" applyFill="1" applyAlignment="1">
      <alignment vertical="top" wrapText="1"/>
    </xf>
    <xf numFmtId="0" fontId="114" fillId="6" borderId="20" xfId="8" applyFont="1" applyFill="1" applyBorder="1" applyAlignment="1">
      <alignment vertical="top" wrapText="1"/>
    </xf>
    <xf numFmtId="198" fontId="33" fillId="7" borderId="16" xfId="8" applyNumberFormat="1" applyFont="1" applyFill="1" applyBorder="1" applyAlignment="1">
      <alignment horizontal="right" vertical="center"/>
    </xf>
    <xf numFmtId="198" fontId="33" fillId="7" borderId="25" xfId="8" applyNumberFormat="1" applyFont="1" applyFill="1" applyBorder="1" applyAlignment="1">
      <alignment horizontal="right" vertical="center"/>
    </xf>
    <xf numFmtId="198" fontId="51" fillId="6" borderId="16" xfId="8" applyNumberFormat="1" applyFont="1" applyFill="1" applyBorder="1" applyAlignment="1">
      <alignment horizontal="right" vertical="center"/>
    </xf>
    <xf numFmtId="0" fontId="33" fillId="0" borderId="104" xfId="8" applyFont="1" applyBorder="1" applyAlignment="1">
      <alignment horizontal="left" vertical="center" wrapText="1" shrinkToFit="1"/>
    </xf>
    <xf numFmtId="0" fontId="33" fillId="0" borderId="104" xfId="8" applyFont="1" applyBorder="1" applyAlignment="1">
      <alignment horizontal="left" vertical="center"/>
    </xf>
    <xf numFmtId="0" fontId="33" fillId="0" borderId="25" xfId="8" applyFont="1" applyBorder="1" applyAlignment="1">
      <alignment horizontal="left" vertical="top" wrapText="1" shrinkToFit="1"/>
    </xf>
    <xf numFmtId="0" fontId="33" fillId="0" borderId="16" xfId="8" applyFont="1" applyBorder="1" applyAlignment="1">
      <alignment horizontal="left" vertical="top" wrapText="1" shrinkToFit="1"/>
    </xf>
    <xf numFmtId="0" fontId="127" fillId="16" borderId="19" xfId="1" applyFont="1" applyFill="1" applyBorder="1" applyAlignment="1">
      <alignment horizontal="left" vertical="center" wrapText="1"/>
    </xf>
    <xf numFmtId="0" fontId="2" fillId="16" borderId="19" xfId="1" applyFill="1" applyBorder="1" applyAlignment="1">
      <alignment horizontal="left" vertical="center" wrapText="1"/>
    </xf>
    <xf numFmtId="0" fontId="2" fillId="16" borderId="21" xfId="1" applyFill="1" applyBorder="1" applyAlignment="1">
      <alignment horizontal="left" vertical="center" wrapText="1"/>
    </xf>
    <xf numFmtId="0" fontId="30" fillId="0" borderId="24" xfId="1" applyFont="1" applyBorder="1" applyAlignment="1">
      <alignment vertical="center" wrapText="1"/>
    </xf>
    <xf numFmtId="0" fontId="2" fillId="0" borderId="23" xfId="1" applyBorder="1" applyAlignment="1">
      <alignment vertical="center" wrapText="1"/>
    </xf>
    <xf numFmtId="0" fontId="2" fillId="0" borderId="25" xfId="1" applyBorder="1" applyAlignment="1">
      <alignment vertical="center" wrapText="1"/>
    </xf>
    <xf numFmtId="0" fontId="127" fillId="0" borderId="23" xfId="1" applyFont="1" applyBorder="1" applyAlignment="1">
      <alignment horizontal="left" vertical="center" wrapText="1"/>
    </xf>
    <xf numFmtId="0" fontId="127" fillId="0" borderId="25" xfId="1" applyFont="1" applyBorder="1" applyAlignment="1">
      <alignment horizontal="left" vertical="center" wrapText="1"/>
    </xf>
    <xf numFmtId="0" fontId="127" fillId="0" borderId="24" xfId="1" applyFont="1" applyBorder="1" applyAlignment="1">
      <alignment horizontal="center" vertical="center" wrapText="1"/>
    </xf>
    <xf numFmtId="0" fontId="127" fillId="0" borderId="23" xfId="1" applyFont="1" applyBorder="1" applyAlignment="1">
      <alignment horizontal="center" vertical="center" wrapText="1"/>
    </xf>
    <xf numFmtId="0" fontId="127" fillId="0" borderId="25" xfId="1" applyFont="1" applyBorder="1" applyAlignment="1">
      <alignment horizontal="center" vertical="center" wrapText="1"/>
    </xf>
    <xf numFmtId="0" fontId="127" fillId="15" borderId="16" xfId="1" applyFont="1" applyFill="1" applyBorder="1" applyAlignment="1">
      <alignment horizontal="left" vertical="center" wrapText="1"/>
    </xf>
    <xf numFmtId="0" fontId="127" fillId="16" borderId="16" xfId="1" applyFont="1" applyFill="1" applyBorder="1" applyAlignment="1">
      <alignment horizontal="left" vertical="center" wrapText="1"/>
    </xf>
    <xf numFmtId="0" fontId="127" fillId="16" borderId="23" xfId="1" applyFont="1" applyFill="1" applyBorder="1" applyAlignment="1">
      <alignment horizontal="left" vertical="center" wrapText="1"/>
    </xf>
    <xf numFmtId="0" fontId="2" fillId="16" borderId="23" xfId="1" applyFill="1" applyBorder="1" applyAlignment="1">
      <alignment horizontal="left" vertical="center" wrapText="1"/>
    </xf>
    <xf numFmtId="0" fontId="2" fillId="16" borderId="25" xfId="1" applyFill="1" applyBorder="1" applyAlignment="1">
      <alignment horizontal="left" vertical="center" wrapText="1"/>
    </xf>
    <xf numFmtId="0" fontId="127" fillId="15" borderId="23" xfId="1" applyFont="1" applyFill="1" applyBorder="1" applyAlignment="1">
      <alignment horizontal="left" vertical="center" wrapText="1"/>
    </xf>
    <xf numFmtId="0" fontId="2" fillId="15" borderId="23" xfId="1" applyFill="1" applyBorder="1" applyAlignment="1">
      <alignment horizontal="left" vertical="center" wrapText="1"/>
    </xf>
    <xf numFmtId="0" fontId="2" fillId="15" borderId="25" xfId="1" applyFill="1" applyBorder="1" applyAlignment="1">
      <alignment horizontal="left" vertical="center" wrapText="1"/>
    </xf>
    <xf numFmtId="0" fontId="30" fillId="0" borderId="23" xfId="1" applyFont="1" applyBorder="1" applyAlignment="1">
      <alignment vertical="center" wrapText="1"/>
    </xf>
    <xf numFmtId="0" fontId="30" fillId="0" borderId="25" xfId="1" applyFont="1" applyBorder="1" applyAlignment="1">
      <alignment vertical="center" wrapText="1"/>
    </xf>
    <xf numFmtId="0" fontId="2" fillId="16" borderId="23" xfId="1" applyFill="1" applyBorder="1" applyAlignment="1">
      <alignment horizontal="center" vertical="center" wrapText="1"/>
    </xf>
    <xf numFmtId="0" fontId="2" fillId="16" borderId="25" xfId="1" applyFill="1" applyBorder="1" applyAlignment="1">
      <alignment horizontal="center" vertical="center" wrapText="1"/>
    </xf>
    <xf numFmtId="0" fontId="2" fillId="16" borderId="24" xfId="1" applyFill="1" applyBorder="1" applyAlignment="1">
      <alignment horizontal="center" vertical="center" wrapText="1"/>
    </xf>
    <xf numFmtId="0" fontId="2" fillId="2" borderId="24" xfId="1" applyFill="1" applyBorder="1" applyAlignment="1">
      <alignment horizontal="center" vertical="center" wrapText="1"/>
    </xf>
    <xf numFmtId="0" fontId="2" fillId="0" borderId="23" xfId="1" applyBorder="1" applyAlignment="1">
      <alignment horizontal="center" vertical="center" wrapText="1"/>
    </xf>
    <xf numFmtId="0" fontId="30" fillId="16" borderId="24" xfId="1" applyFont="1" applyFill="1" applyBorder="1" applyAlignment="1">
      <alignment vertical="center" wrapText="1"/>
    </xf>
    <xf numFmtId="0" fontId="30" fillId="16" borderId="23" xfId="1" applyFont="1" applyFill="1" applyBorder="1" applyAlignment="1">
      <alignment vertical="center" wrapText="1"/>
    </xf>
    <xf numFmtId="0" fontId="30" fillId="16" borderId="25" xfId="1" applyFont="1" applyFill="1" applyBorder="1" applyAlignment="1">
      <alignment vertical="center" wrapText="1"/>
    </xf>
    <xf numFmtId="0" fontId="30" fillId="0" borderId="17" xfId="1" applyFont="1" applyBorder="1" applyAlignment="1">
      <alignment vertical="center" wrapText="1"/>
    </xf>
    <xf numFmtId="0" fontId="2" fillId="0" borderId="19" xfId="1" applyBorder="1" applyAlignment="1">
      <alignment vertical="center" wrapText="1"/>
    </xf>
    <xf numFmtId="0" fontId="2" fillId="0" borderId="21" xfId="1" applyBorder="1" applyAlignment="1">
      <alignment vertical="center" wrapText="1"/>
    </xf>
    <xf numFmtId="0" fontId="30" fillId="16" borderId="19" xfId="1" applyFont="1" applyFill="1" applyBorder="1" applyAlignment="1">
      <alignment vertical="center" wrapText="1"/>
    </xf>
    <xf numFmtId="0" fontId="30" fillId="16" borderId="21" xfId="1" applyFont="1" applyFill="1" applyBorder="1" applyAlignment="1">
      <alignment vertical="center" wrapText="1"/>
    </xf>
    <xf numFmtId="0" fontId="30" fillId="0" borderId="24" xfId="1" applyFont="1" applyBorder="1" applyAlignment="1">
      <alignment horizontal="center" vertical="center" wrapText="1" shrinkToFit="1"/>
    </xf>
    <xf numFmtId="0" fontId="30" fillId="0" borderId="16" xfId="1" applyFont="1" applyBorder="1" applyAlignment="1">
      <alignment vertical="center" wrapText="1"/>
    </xf>
    <xf numFmtId="0" fontId="30" fillId="16" borderId="14" xfId="1" applyFont="1" applyFill="1" applyBorder="1" applyAlignment="1">
      <alignment horizontal="center" vertical="center" wrapText="1"/>
    </xf>
    <xf numFmtId="0" fontId="30" fillId="16" borderId="6" xfId="1" applyFont="1" applyFill="1" applyBorder="1" applyAlignment="1">
      <alignment horizontal="center" vertical="center" wrapText="1"/>
    </xf>
    <xf numFmtId="0" fontId="30" fillId="16" borderId="15" xfId="1" applyFont="1" applyFill="1" applyBorder="1" applyAlignment="1">
      <alignment horizontal="center" vertical="center" wrapText="1"/>
    </xf>
    <xf numFmtId="0" fontId="30" fillId="15" borderId="24" xfId="1" applyFont="1" applyFill="1" applyBorder="1" applyAlignment="1">
      <alignment vertical="center" wrapText="1"/>
    </xf>
    <xf numFmtId="0" fontId="30" fillId="15" borderId="23" xfId="1" applyFont="1" applyFill="1" applyBorder="1" applyAlignment="1">
      <alignment vertical="center" wrapText="1"/>
    </xf>
    <xf numFmtId="0" fontId="30" fillId="15" borderId="25" xfId="1" applyFont="1" applyFill="1" applyBorder="1" applyAlignment="1">
      <alignment vertical="center" wrapText="1"/>
    </xf>
    <xf numFmtId="0" fontId="30" fillId="16" borderId="14" xfId="1" applyFont="1" applyFill="1" applyBorder="1" applyAlignment="1">
      <alignment horizontal="center" vertical="center" shrinkToFit="1"/>
    </xf>
    <xf numFmtId="0" fontId="30" fillId="16" borderId="6" xfId="1" applyFont="1" applyFill="1" applyBorder="1" applyAlignment="1">
      <alignment horizontal="center" vertical="center" shrinkToFit="1"/>
    </xf>
    <xf numFmtId="0" fontId="30" fillId="15" borderId="17" xfId="1" applyFont="1" applyFill="1" applyBorder="1" applyAlignment="1">
      <alignment horizontal="center" vertical="center" wrapText="1" shrinkToFit="1"/>
    </xf>
    <xf numFmtId="0" fontId="30" fillId="15" borderId="24" xfId="1" applyFont="1" applyFill="1" applyBorder="1" applyAlignment="1">
      <alignment horizontal="left" vertical="center" wrapText="1"/>
    </xf>
    <xf numFmtId="0" fontId="30" fillId="16" borderId="17" xfId="1" applyFont="1" applyFill="1" applyBorder="1" applyAlignment="1">
      <alignment horizontal="left" vertical="center" wrapText="1"/>
    </xf>
    <xf numFmtId="0" fontId="2" fillId="16" borderId="23" xfId="1" applyFill="1" applyBorder="1" applyAlignment="1">
      <alignment vertical="center" wrapText="1"/>
    </xf>
    <xf numFmtId="0" fontId="2" fillId="16" borderId="25" xfId="1" applyFill="1" applyBorder="1" applyAlignment="1">
      <alignment vertical="center" wrapText="1"/>
    </xf>
    <xf numFmtId="0" fontId="30" fillId="16" borderId="14" xfId="1" applyFont="1" applyFill="1" applyBorder="1" applyAlignment="1">
      <alignment horizontal="center" vertical="center"/>
    </xf>
    <xf numFmtId="0" fontId="30" fillId="16" borderId="6" xfId="1" applyFont="1" applyFill="1" applyBorder="1" applyAlignment="1">
      <alignment horizontal="center" vertical="center"/>
    </xf>
    <xf numFmtId="0" fontId="30" fillId="16" borderId="15" xfId="1" applyFont="1" applyFill="1" applyBorder="1" applyAlignment="1">
      <alignment horizontal="center" vertical="center"/>
    </xf>
    <xf numFmtId="0" fontId="125" fillId="0" borderId="24" xfId="1" applyFont="1" applyBorder="1" applyAlignment="1">
      <alignment horizontal="left" vertical="center" wrapText="1"/>
    </xf>
    <xf numFmtId="0" fontId="125" fillId="0" borderId="23" xfId="1" applyFont="1" applyBorder="1" applyAlignment="1">
      <alignment horizontal="left" vertical="center" wrapText="1"/>
    </xf>
    <xf numFmtId="0" fontId="125" fillId="0" borderId="25" xfId="1" applyFont="1" applyBorder="1" applyAlignment="1">
      <alignment horizontal="left" vertical="center" wrapText="1"/>
    </xf>
    <xf numFmtId="0" fontId="125" fillId="17" borderId="16" xfId="1" applyFont="1" applyFill="1" applyBorder="1" applyAlignment="1">
      <alignment vertical="center" wrapText="1"/>
    </xf>
    <xf numFmtId="0" fontId="30" fillId="15" borderId="19" xfId="1" applyFont="1" applyFill="1" applyBorder="1" applyAlignment="1">
      <alignment vertical="center" wrapText="1"/>
    </xf>
    <xf numFmtId="0" fontId="30" fillId="15" borderId="21" xfId="1" applyFont="1" applyFill="1" applyBorder="1" applyAlignment="1">
      <alignment vertical="center" wrapText="1"/>
    </xf>
    <xf numFmtId="0" fontId="127" fillId="16" borderId="24" xfId="1" applyFont="1" applyFill="1" applyBorder="1" applyAlignment="1">
      <alignment horizontal="left" vertical="center" wrapText="1"/>
    </xf>
    <xf numFmtId="0" fontId="127" fillId="16" borderId="25" xfId="1" applyFont="1" applyFill="1" applyBorder="1" applyAlignment="1">
      <alignment horizontal="left" vertical="center" wrapText="1"/>
    </xf>
    <xf numFmtId="0" fontId="127" fillId="16" borderId="17" xfId="1" applyFont="1" applyFill="1" applyBorder="1" applyAlignment="1">
      <alignment horizontal="left" vertical="center" wrapText="1"/>
    </xf>
    <xf numFmtId="0" fontId="127" fillId="0" borderId="24" xfId="1" applyFont="1" applyBorder="1" applyAlignment="1">
      <alignment horizontal="left" vertical="center" wrapText="1"/>
    </xf>
    <xf numFmtId="0" fontId="127" fillId="15" borderId="24" xfId="1" applyFont="1" applyFill="1" applyBorder="1" applyAlignment="1">
      <alignment horizontal="left" vertical="center" wrapText="1"/>
    </xf>
    <xf numFmtId="0" fontId="127" fillId="15" borderId="25" xfId="1" applyFont="1" applyFill="1" applyBorder="1" applyAlignment="1">
      <alignment horizontal="left" vertical="center" wrapText="1"/>
    </xf>
    <xf numFmtId="0" fontId="127" fillId="15" borderId="21" xfId="1" applyFont="1" applyFill="1" applyBorder="1" applyAlignment="1">
      <alignment horizontal="left" vertical="center" wrapText="1"/>
    </xf>
    <xf numFmtId="0" fontId="30" fillId="16" borderId="24" xfId="1" applyFont="1" applyFill="1" applyBorder="1" applyAlignment="1">
      <alignment horizontal="left" vertical="center" wrapText="1"/>
    </xf>
    <xf numFmtId="0" fontId="30" fillId="16" borderId="23" xfId="1" applyFont="1" applyFill="1" applyBorder="1" applyAlignment="1">
      <alignment horizontal="left" vertical="center" wrapText="1"/>
    </xf>
    <xf numFmtId="0" fontId="30" fillId="16" borderId="25" xfId="1" applyFont="1" applyFill="1" applyBorder="1" applyAlignment="1">
      <alignment horizontal="left" vertical="center" wrapText="1"/>
    </xf>
    <xf numFmtId="0" fontId="30" fillId="16" borderId="19" xfId="1" applyFont="1" applyFill="1" applyBorder="1" applyAlignment="1">
      <alignment horizontal="left" vertical="center" wrapText="1"/>
    </xf>
    <xf numFmtId="0" fontId="125" fillId="0" borderId="16" xfId="1" applyFont="1" applyBorder="1" applyAlignment="1">
      <alignment vertical="center" wrapText="1"/>
    </xf>
    <xf numFmtId="0" fontId="30" fillId="17" borderId="16" xfId="1" applyFont="1" applyFill="1" applyBorder="1" applyAlignment="1">
      <alignment vertical="center" wrapText="1"/>
    </xf>
    <xf numFmtId="0" fontId="30" fillId="16" borderId="16" xfId="1" applyFont="1" applyFill="1" applyBorder="1" applyAlignment="1">
      <alignment horizontal="center" vertical="top" wrapText="1"/>
    </xf>
    <xf numFmtId="0" fontId="127" fillId="16" borderId="17" xfId="1" applyFont="1" applyFill="1" applyBorder="1" applyAlignment="1">
      <alignment horizontal="center" vertical="center" wrapText="1"/>
    </xf>
    <xf numFmtId="0" fontId="127" fillId="16" borderId="19" xfId="1" applyFont="1" applyFill="1" applyBorder="1" applyAlignment="1">
      <alignment horizontal="center" vertical="center" wrapText="1"/>
    </xf>
    <xf numFmtId="0" fontId="127" fillId="16" borderId="21" xfId="1" applyFont="1" applyFill="1" applyBorder="1" applyAlignment="1">
      <alignment horizontal="center" vertical="center" wrapText="1"/>
    </xf>
    <xf numFmtId="0" fontId="30" fillId="16" borderId="24" xfId="1" applyFont="1" applyFill="1" applyBorder="1" applyAlignment="1">
      <alignment horizontal="left" vertical="top" wrapText="1"/>
    </xf>
    <xf numFmtId="0" fontId="30" fillId="16" borderId="23" xfId="1" applyFont="1" applyFill="1" applyBorder="1" applyAlignment="1">
      <alignment horizontal="left" vertical="top" wrapText="1"/>
    </xf>
    <xf numFmtId="0" fontId="30" fillId="16" borderId="25" xfId="1" applyFont="1" applyFill="1" applyBorder="1" applyAlignment="1">
      <alignment horizontal="left" vertical="top" wrapText="1"/>
    </xf>
    <xf numFmtId="0" fontId="30" fillId="16" borderId="24" xfId="1" applyFont="1" applyFill="1" applyBorder="1" applyAlignment="1">
      <alignment horizontal="center" vertical="top" wrapText="1"/>
    </xf>
    <xf numFmtId="0" fontId="30" fillId="16" borderId="23" xfId="1" applyFont="1" applyFill="1" applyBorder="1" applyAlignment="1">
      <alignment horizontal="center" vertical="top" wrapText="1"/>
    </xf>
    <xf numFmtId="0" fontId="30" fillId="16" borderId="25" xfId="1" applyFont="1" applyFill="1" applyBorder="1" applyAlignment="1">
      <alignment horizontal="center" vertical="top" wrapText="1"/>
    </xf>
    <xf numFmtId="0" fontId="93" fillId="16" borderId="24" xfId="1" applyFont="1" applyFill="1" applyBorder="1" applyAlignment="1">
      <alignment horizontal="center" vertical="top" wrapText="1"/>
    </xf>
    <xf numFmtId="0" fontId="93" fillId="16" borderId="23" xfId="1" applyFont="1" applyFill="1" applyBorder="1" applyAlignment="1">
      <alignment horizontal="center" vertical="top" wrapText="1"/>
    </xf>
    <xf numFmtId="0" fontId="93" fillId="16" borderId="25" xfId="1" applyFont="1" applyFill="1" applyBorder="1" applyAlignment="1">
      <alignment horizontal="center" vertical="top" wrapText="1"/>
    </xf>
    <xf numFmtId="0" fontId="30" fillId="0" borderId="17" xfId="1" applyFont="1" applyBorder="1" applyAlignment="1">
      <alignment horizontal="left" vertical="center" wrapText="1"/>
    </xf>
    <xf numFmtId="0" fontId="30" fillId="0" borderId="59" xfId="1" applyFont="1" applyBorder="1" applyAlignment="1">
      <alignment horizontal="left" vertical="center" wrapText="1"/>
    </xf>
    <xf numFmtId="0" fontId="30" fillId="0" borderId="18" xfId="1" applyFont="1" applyBorder="1" applyAlignment="1">
      <alignment horizontal="left" vertical="center" wrapText="1"/>
    </xf>
    <xf numFmtId="0" fontId="30" fillId="0" borderId="14" xfId="1" applyFont="1" applyBorder="1" applyAlignment="1">
      <alignment horizontal="left" vertical="center" wrapText="1"/>
    </xf>
    <xf numFmtId="0" fontId="30" fillId="0" borderId="6" xfId="1" applyFont="1" applyBorder="1" applyAlignment="1">
      <alignment horizontal="left" vertical="center" wrapText="1"/>
    </xf>
    <xf numFmtId="0" fontId="30" fillId="0" borderId="15" xfId="1" applyFont="1" applyBorder="1" applyAlignment="1">
      <alignment horizontal="left" vertical="center" wrapText="1"/>
    </xf>
    <xf numFmtId="0" fontId="115" fillId="0" borderId="6" xfId="1" applyFont="1" applyBorder="1" applyAlignment="1">
      <alignment horizontal="left" vertical="center" shrinkToFit="1"/>
    </xf>
    <xf numFmtId="0" fontId="30" fillId="16" borderId="59" xfId="1" applyFont="1" applyFill="1" applyBorder="1" applyAlignment="1">
      <alignment vertical="top" wrapText="1"/>
    </xf>
    <xf numFmtId="0" fontId="30" fillId="16" borderId="0" xfId="1" applyFont="1" applyFill="1" applyAlignment="1">
      <alignment vertical="top" wrapText="1"/>
    </xf>
    <xf numFmtId="0" fontId="30" fillId="16" borderId="17" xfId="1" applyFont="1" applyFill="1" applyBorder="1" applyAlignment="1">
      <alignment vertical="top" wrapText="1"/>
    </xf>
    <xf numFmtId="0" fontId="30" fillId="16" borderId="19" xfId="1" applyFont="1" applyFill="1" applyBorder="1" applyAlignment="1">
      <alignment vertical="top" wrapText="1"/>
    </xf>
    <xf numFmtId="0" fontId="30" fillId="16" borderId="21" xfId="1" applyFont="1" applyFill="1" applyBorder="1" applyAlignment="1">
      <alignment vertical="top" wrapText="1"/>
    </xf>
    <xf numFmtId="0" fontId="2" fillId="2" borderId="24" xfId="1" applyFill="1" applyBorder="1" applyAlignment="1">
      <alignment vertical="center" wrapText="1"/>
    </xf>
    <xf numFmtId="0" fontId="2" fillId="2" borderId="23" xfId="1" applyFill="1" applyBorder="1" applyAlignment="1">
      <alignment vertical="center" wrapText="1"/>
    </xf>
    <xf numFmtId="0" fontId="2" fillId="2" borderId="25" xfId="1" applyFill="1" applyBorder="1" applyAlignment="1">
      <alignment vertical="center" wrapText="1"/>
    </xf>
    <xf numFmtId="0" fontId="30" fillId="2" borderId="24" xfId="1" applyFont="1" applyFill="1" applyBorder="1" applyAlignment="1">
      <alignment vertical="center" wrapText="1"/>
    </xf>
    <xf numFmtId="0" fontId="30" fillId="2" borderId="23" xfId="1" applyFont="1" applyFill="1" applyBorder="1" applyAlignment="1">
      <alignment vertical="center" wrapText="1"/>
    </xf>
    <xf numFmtId="0" fontId="30" fillId="2" borderId="25" xfId="1" applyFont="1" applyFill="1" applyBorder="1" applyAlignment="1">
      <alignment vertical="center" wrapText="1"/>
    </xf>
    <xf numFmtId="0" fontId="30" fillId="17" borderId="24" xfId="1" applyFont="1" applyFill="1" applyBorder="1" applyAlignment="1">
      <alignment horizontal="left" vertical="top" wrapText="1"/>
    </xf>
    <xf numFmtId="0" fontId="30" fillId="17" borderId="23" xfId="1" applyFont="1" applyFill="1" applyBorder="1" applyAlignment="1">
      <alignment horizontal="left" vertical="top" wrapText="1"/>
    </xf>
    <xf numFmtId="0" fontId="30" fillId="17" borderId="25" xfId="1" applyFont="1" applyFill="1" applyBorder="1" applyAlignment="1">
      <alignment horizontal="left" vertical="top" wrapText="1"/>
    </xf>
    <xf numFmtId="0" fontId="30" fillId="16" borderId="18" xfId="1" applyFont="1" applyFill="1" applyBorder="1" applyAlignment="1">
      <alignment vertical="top" wrapText="1"/>
    </xf>
    <xf numFmtId="0" fontId="30" fillId="16" borderId="20" xfId="1" applyFont="1" applyFill="1" applyBorder="1" applyAlignment="1">
      <alignment vertical="top" wrapText="1"/>
    </xf>
    <xf numFmtId="0" fontId="125" fillId="16" borderId="16" xfId="1" applyFont="1" applyFill="1" applyBorder="1" applyAlignment="1">
      <alignment horizontal="center" vertical="center" wrapText="1"/>
    </xf>
    <xf numFmtId="0" fontId="30" fillId="15" borderId="16" xfId="1" applyFont="1" applyFill="1" applyBorder="1" applyAlignment="1">
      <alignment vertical="center" wrapText="1"/>
    </xf>
    <xf numFmtId="0" fontId="125" fillId="0" borderId="14" xfId="1" applyFont="1" applyBorder="1" applyAlignment="1">
      <alignment vertical="center" wrapText="1"/>
    </xf>
    <xf numFmtId="0" fontId="125" fillId="0" borderId="6" xfId="1" applyFont="1" applyBorder="1" applyAlignment="1">
      <alignment vertical="center" wrapText="1"/>
    </xf>
    <xf numFmtId="0" fontId="30" fillId="0" borderId="6" xfId="1" applyFont="1" applyBorder="1">
      <alignment vertical="center"/>
    </xf>
    <xf numFmtId="0" fontId="125" fillId="0" borderId="0" xfId="1" applyFont="1" applyAlignment="1">
      <alignment vertical="center" wrapText="1"/>
    </xf>
    <xf numFmtId="0" fontId="93" fillId="16" borderId="24" xfId="1" applyFont="1" applyFill="1" applyBorder="1" applyAlignment="1">
      <alignment vertical="top" wrapText="1"/>
    </xf>
    <xf numFmtId="0" fontId="93" fillId="16" borderId="23" xfId="1" applyFont="1" applyFill="1" applyBorder="1" applyAlignment="1">
      <alignment vertical="top" wrapText="1"/>
    </xf>
    <xf numFmtId="0" fontId="30" fillId="16" borderId="17" xfId="1" applyFont="1" applyFill="1" applyBorder="1" applyAlignment="1">
      <alignment vertical="center" wrapText="1"/>
    </xf>
    <xf numFmtId="0" fontId="30" fillId="0" borderId="14" xfId="1" applyFont="1" applyBorder="1" applyAlignment="1">
      <alignment vertical="center" wrapText="1"/>
    </xf>
    <xf numFmtId="0" fontId="127" fillId="0" borderId="14" xfId="1" applyFont="1" applyBorder="1" applyAlignment="1">
      <alignment horizontal="left" vertical="center"/>
    </xf>
    <xf numFmtId="0" fontId="127" fillId="0" borderId="6" xfId="1" applyFont="1" applyBorder="1" applyAlignment="1">
      <alignment horizontal="left" vertical="center"/>
    </xf>
    <xf numFmtId="0" fontId="127" fillId="0" borderId="15" xfId="1" applyFont="1" applyBorder="1" applyAlignment="1">
      <alignment horizontal="left" vertical="center"/>
    </xf>
    <xf numFmtId="0" fontId="5" fillId="0" borderId="14" xfId="1" applyFont="1" applyBorder="1" applyAlignment="1">
      <alignment horizontal="left" vertical="center"/>
    </xf>
    <xf numFmtId="0" fontId="5" fillId="0" borderId="15" xfId="1" applyFont="1" applyBorder="1" applyAlignment="1">
      <alignment horizontal="left" vertical="center"/>
    </xf>
    <xf numFmtId="0" fontId="127" fillId="16" borderId="24" xfId="1" applyFont="1" applyFill="1" applyBorder="1" applyAlignment="1">
      <alignment horizontal="center" vertical="center" wrapText="1"/>
    </xf>
    <xf numFmtId="0" fontId="127" fillId="16" borderId="23" xfId="1" applyFont="1" applyFill="1" applyBorder="1" applyAlignment="1">
      <alignment horizontal="center" vertical="center" wrapText="1"/>
    </xf>
    <xf numFmtId="0" fontId="127" fillId="16" borderId="25" xfId="1" applyFont="1" applyFill="1" applyBorder="1" applyAlignment="1">
      <alignment horizontal="center" vertical="center" wrapText="1"/>
    </xf>
    <xf numFmtId="0" fontId="30" fillId="16" borderId="17" xfId="1" applyFont="1" applyFill="1" applyBorder="1" applyAlignment="1">
      <alignment horizontal="left" vertical="top" wrapText="1"/>
    </xf>
    <xf numFmtId="0" fontId="30" fillId="17" borderId="14" xfId="1" applyFont="1" applyFill="1" applyBorder="1" applyAlignment="1">
      <alignment vertical="center" wrapText="1"/>
    </xf>
    <xf numFmtId="0" fontId="125" fillId="17" borderId="25" xfId="1" applyFont="1" applyFill="1" applyBorder="1" applyAlignment="1">
      <alignment vertical="center" wrapText="1"/>
    </xf>
    <xf numFmtId="0" fontId="30" fillId="16" borderId="16" xfId="1" applyFont="1" applyFill="1" applyBorder="1" applyAlignment="1">
      <alignment vertical="center" wrapText="1"/>
    </xf>
    <xf numFmtId="0" fontId="30" fillId="16" borderId="17" xfId="1" applyFont="1" applyFill="1" applyBorder="1" applyAlignment="1">
      <alignment horizontal="center" vertical="center" wrapText="1"/>
    </xf>
    <xf numFmtId="0" fontId="30" fillId="16" borderId="19" xfId="1" applyFont="1" applyFill="1" applyBorder="1" applyAlignment="1">
      <alignment horizontal="center" vertical="center" wrapText="1"/>
    </xf>
    <xf numFmtId="0" fontId="30" fillId="16" borderId="21" xfId="1" applyFont="1" applyFill="1" applyBorder="1" applyAlignment="1">
      <alignment horizontal="center" vertical="center" wrapText="1"/>
    </xf>
    <xf numFmtId="0" fontId="30" fillId="2" borderId="14" xfId="1" applyFont="1" applyFill="1" applyBorder="1" applyAlignment="1">
      <alignment horizontal="left" vertical="center" wrapText="1"/>
    </xf>
    <xf numFmtId="0" fontId="30" fillId="2" borderId="16" xfId="1" applyFont="1" applyFill="1" applyBorder="1" applyAlignment="1">
      <alignment horizontal="left" vertical="center" wrapText="1"/>
    </xf>
    <xf numFmtId="0" fontId="2" fillId="2" borderId="23" xfId="1" applyFill="1" applyBorder="1" applyAlignment="1">
      <alignment horizontal="center" vertical="center" wrapText="1"/>
    </xf>
    <xf numFmtId="0" fontId="2" fillId="2" borderId="25" xfId="1" applyFill="1" applyBorder="1" applyAlignment="1">
      <alignment horizontal="center" vertical="center" wrapText="1"/>
    </xf>
    <xf numFmtId="0" fontId="125" fillId="15" borderId="0" xfId="1" applyFont="1" applyFill="1" applyAlignment="1">
      <alignment vertical="center" wrapText="1"/>
    </xf>
    <xf numFmtId="0" fontId="125" fillId="15" borderId="8" xfId="1" applyFont="1" applyFill="1" applyBorder="1" applyAlignment="1">
      <alignment vertical="center" wrapText="1"/>
    </xf>
    <xf numFmtId="0" fontId="125" fillId="16" borderId="24" xfId="1" applyFont="1" applyFill="1" applyBorder="1" applyAlignment="1">
      <alignment horizontal="center" vertical="center" wrapText="1"/>
    </xf>
    <xf numFmtId="0" fontId="125" fillId="16" borderId="23" xfId="1" applyFont="1" applyFill="1" applyBorder="1" applyAlignment="1">
      <alignment horizontal="center" vertical="center" wrapText="1"/>
    </xf>
    <xf numFmtId="0" fontId="125" fillId="16" borderId="25" xfId="1" applyFont="1" applyFill="1" applyBorder="1" applyAlignment="1">
      <alignment horizontal="center" vertical="center" wrapText="1"/>
    </xf>
    <xf numFmtId="0" fontId="125" fillId="0" borderId="15" xfId="1" applyFont="1" applyBorder="1" applyAlignment="1">
      <alignment vertical="center" wrapText="1"/>
    </xf>
    <xf numFmtId="0" fontId="30" fillId="16" borderId="24" xfId="1" applyFont="1" applyFill="1" applyBorder="1" applyAlignment="1">
      <alignment vertical="top" wrapText="1"/>
    </xf>
    <xf numFmtId="0" fontId="30" fillId="16" borderId="23" xfId="1" applyFont="1" applyFill="1" applyBorder="1" applyAlignment="1">
      <alignment vertical="top" wrapText="1"/>
    </xf>
    <xf numFmtId="0" fontId="30" fillId="16" borderId="25" xfId="1" applyFont="1" applyFill="1" applyBorder="1" applyAlignment="1">
      <alignment vertical="top" wrapText="1"/>
    </xf>
    <xf numFmtId="0" fontId="125" fillId="15" borderId="24" xfId="1" applyFont="1" applyFill="1" applyBorder="1" applyAlignment="1">
      <alignment vertical="center" wrapText="1"/>
    </xf>
    <xf numFmtId="0" fontId="2" fillId="15" borderId="23" xfId="1" applyFill="1" applyBorder="1" applyAlignment="1">
      <alignment vertical="center" wrapText="1"/>
    </xf>
    <xf numFmtId="0" fontId="2" fillId="15" borderId="25" xfId="1" applyFill="1" applyBorder="1" applyAlignment="1">
      <alignment vertical="center" wrapText="1"/>
    </xf>
    <xf numFmtId="0" fontId="125" fillId="15" borderId="21" xfId="1" applyFont="1" applyFill="1" applyBorder="1" applyAlignment="1">
      <alignment vertical="center" wrapText="1"/>
    </xf>
    <xf numFmtId="0" fontId="125" fillId="15" borderId="16" xfId="1" applyFont="1" applyFill="1" applyBorder="1" applyAlignment="1">
      <alignment vertical="center" wrapText="1"/>
    </xf>
    <xf numFmtId="0" fontId="30" fillId="15" borderId="17" xfId="1" applyFont="1" applyFill="1" applyBorder="1" applyAlignment="1">
      <alignment vertical="center" wrapText="1"/>
    </xf>
    <xf numFmtId="0" fontId="30" fillId="15" borderId="6" xfId="1" applyFont="1" applyFill="1" applyBorder="1" applyAlignment="1">
      <alignment vertical="center" wrapText="1"/>
    </xf>
    <xf numFmtId="0" fontId="30" fillId="15" borderId="15" xfId="1" applyFont="1" applyFill="1" applyBorder="1" applyAlignment="1">
      <alignment vertical="center" wrapText="1"/>
    </xf>
    <xf numFmtId="0" fontId="93" fillId="16" borderId="24" xfId="1" applyFont="1" applyFill="1" applyBorder="1" applyAlignment="1">
      <alignment vertical="center" wrapText="1"/>
    </xf>
    <xf numFmtId="0" fontId="93" fillId="16" borderId="23" xfId="1" applyFont="1" applyFill="1" applyBorder="1" applyAlignment="1">
      <alignment vertical="center" wrapText="1"/>
    </xf>
    <xf numFmtId="0" fontId="93" fillId="16" borderId="25" xfId="1" applyFont="1" applyFill="1" applyBorder="1" applyAlignment="1">
      <alignment vertical="center" wrapText="1"/>
    </xf>
    <xf numFmtId="0" fontId="30" fillId="2" borderId="24" xfId="1" applyFont="1" applyFill="1" applyBorder="1" applyAlignment="1">
      <alignment horizontal="left" vertical="center" wrapText="1"/>
    </xf>
    <xf numFmtId="0" fontId="2" fillId="2" borderId="17" xfId="1" applyFill="1" applyBorder="1" applyAlignment="1">
      <alignment horizontal="center" vertical="center" wrapText="1"/>
    </xf>
    <xf numFmtId="0" fontId="2" fillId="2" borderId="59" xfId="1" applyFill="1" applyBorder="1" applyAlignment="1">
      <alignment horizontal="center" vertical="center" wrapText="1"/>
    </xf>
    <xf numFmtId="0" fontId="2" fillId="0" borderId="18" xfId="1" applyBorder="1" applyAlignment="1">
      <alignment horizontal="center" vertical="center" wrapText="1"/>
    </xf>
    <xf numFmtId="0" fontId="2" fillId="0" borderId="21" xfId="1" applyBorder="1" applyAlignment="1">
      <alignment horizontal="center" vertical="center" wrapText="1"/>
    </xf>
    <xf numFmtId="0" fontId="2" fillId="0" borderId="8" xfId="1" applyBorder="1" applyAlignment="1">
      <alignment horizontal="center" vertical="center" wrapText="1"/>
    </xf>
    <xf numFmtId="0" fontId="2" fillId="0" borderId="22" xfId="1" applyBorder="1" applyAlignment="1">
      <alignment horizontal="center" vertical="center" wrapText="1"/>
    </xf>
    <xf numFmtId="0" fontId="2" fillId="0" borderId="19" xfId="1" applyBorder="1" applyAlignment="1">
      <alignment horizontal="center" vertical="center" wrapText="1"/>
    </xf>
    <xf numFmtId="0" fontId="2" fillId="0" borderId="0" xfId="1" applyAlignment="1">
      <alignment horizontal="center" vertical="center" wrapText="1"/>
    </xf>
    <xf numFmtId="0" fontId="2" fillId="0" borderId="20" xfId="1" applyBorder="1" applyAlignment="1">
      <alignment horizontal="center" vertical="center" wrapText="1"/>
    </xf>
    <xf numFmtId="0" fontId="30" fillId="15" borderId="14" xfId="1" applyFont="1" applyFill="1" applyBorder="1" applyAlignment="1">
      <alignment vertical="center" wrapText="1"/>
    </xf>
    <xf numFmtId="0" fontId="93" fillId="16" borderId="17" xfId="1" applyFont="1" applyFill="1" applyBorder="1" applyAlignment="1">
      <alignment vertical="top" wrapText="1"/>
    </xf>
    <xf numFmtId="0" fontId="93" fillId="16" borderId="19" xfId="1" applyFont="1" applyFill="1" applyBorder="1" applyAlignment="1">
      <alignment vertical="top" wrapText="1"/>
    </xf>
    <xf numFmtId="0" fontId="125" fillId="0" borderId="14" xfId="1" applyFont="1" applyBorder="1">
      <alignment vertical="center"/>
    </xf>
    <xf numFmtId="0" fontId="125" fillId="0" borderId="6" xfId="1" applyFont="1" applyBorder="1">
      <alignment vertical="center"/>
    </xf>
    <xf numFmtId="0" fontId="125" fillId="0" borderId="14" xfId="1" applyFont="1" applyBorder="1" applyAlignment="1">
      <alignment horizontal="left" vertical="center"/>
    </xf>
    <xf numFmtId="0" fontId="125" fillId="0" borderId="6" xfId="1" applyFont="1" applyBorder="1" applyAlignment="1">
      <alignment horizontal="left" vertical="center"/>
    </xf>
    <xf numFmtId="0" fontId="125" fillId="17" borderId="21" xfId="1" applyFont="1" applyFill="1" applyBorder="1" applyAlignment="1">
      <alignment vertical="center" wrapText="1"/>
    </xf>
    <xf numFmtId="0" fontId="125" fillId="17" borderId="14" xfId="1" applyFont="1" applyFill="1" applyBorder="1" applyAlignment="1">
      <alignment vertical="center" wrapText="1"/>
    </xf>
    <xf numFmtId="0" fontId="125" fillId="17" borderId="24" xfId="1" applyFont="1" applyFill="1" applyBorder="1" applyAlignment="1">
      <alignment vertical="center" wrapText="1"/>
    </xf>
    <xf numFmtId="0" fontId="2" fillId="16" borderId="16" xfId="1" applyFill="1" applyBorder="1" applyAlignment="1">
      <alignment vertical="center" wrapText="1"/>
    </xf>
    <xf numFmtId="0" fontId="125" fillId="16" borderId="19" xfId="1" applyFont="1" applyFill="1" applyBorder="1" applyAlignment="1">
      <alignment horizontal="center" vertical="center" wrapText="1"/>
    </xf>
    <xf numFmtId="0" fontId="125" fillId="16" borderId="20" xfId="1" applyFont="1" applyFill="1" applyBorder="1" applyAlignment="1">
      <alignment horizontal="center" vertical="center" wrapText="1"/>
    </xf>
    <xf numFmtId="0" fontId="125" fillId="16" borderId="21" xfId="1" applyFont="1" applyFill="1" applyBorder="1" applyAlignment="1">
      <alignment horizontal="center" vertical="center" wrapText="1"/>
    </xf>
    <xf numFmtId="0" fontId="125" fillId="16" borderId="22" xfId="1" applyFont="1" applyFill="1" applyBorder="1" applyAlignment="1">
      <alignment horizontal="center" vertical="center" wrapText="1"/>
    </xf>
    <xf numFmtId="0" fontId="30" fillId="0" borderId="21" xfId="1" applyFont="1" applyBorder="1" applyAlignment="1">
      <alignment vertical="center" wrapText="1"/>
    </xf>
    <xf numFmtId="0" fontId="126" fillId="0" borderId="17" xfId="1" applyFont="1" applyBorder="1" applyAlignment="1">
      <alignment horizontal="left" vertical="center"/>
    </xf>
    <xf numFmtId="0" fontId="26" fillId="0" borderId="59" xfId="1" applyFont="1" applyBorder="1">
      <alignment vertical="center"/>
    </xf>
    <xf numFmtId="0" fontId="26" fillId="0" borderId="21" xfId="1" applyFont="1" applyBorder="1">
      <alignment vertical="center"/>
    </xf>
    <xf numFmtId="0" fontId="26" fillId="0" borderId="8" xfId="1" applyFont="1" applyBorder="1">
      <alignment vertical="center"/>
    </xf>
    <xf numFmtId="0" fontId="26" fillId="0" borderId="0" xfId="1" applyFont="1">
      <alignment vertical="center"/>
    </xf>
    <xf numFmtId="0" fontId="2" fillId="0" borderId="20" xfId="1" applyBorder="1">
      <alignment vertical="center"/>
    </xf>
    <xf numFmtId="0" fontId="2" fillId="0" borderId="22" xfId="1" applyBorder="1">
      <alignment vertical="center"/>
    </xf>
    <xf numFmtId="0" fontId="2" fillId="15" borderId="17" xfId="1" applyFill="1" applyBorder="1" applyAlignment="1">
      <alignment vertical="center" wrapText="1"/>
    </xf>
    <xf numFmtId="0" fontId="2" fillId="15" borderId="19" xfId="1" applyFill="1" applyBorder="1" applyAlignment="1">
      <alignment vertical="center" wrapText="1"/>
    </xf>
    <xf numFmtId="0" fontId="2" fillId="2" borderId="21" xfId="1" applyFill="1" applyBorder="1" applyAlignment="1">
      <alignment horizontal="center" vertical="center" wrapText="1"/>
    </xf>
    <xf numFmtId="0" fontId="2" fillId="2" borderId="8" xfId="1" applyFill="1" applyBorder="1" applyAlignment="1">
      <alignment horizontal="center" vertical="center" wrapText="1"/>
    </xf>
    <xf numFmtId="0" fontId="2" fillId="0" borderId="17" xfId="1" applyBorder="1" applyAlignment="1">
      <alignment vertical="center" wrapText="1"/>
    </xf>
    <xf numFmtId="0" fontId="30" fillId="16" borderId="24" xfId="1" applyFont="1" applyFill="1" applyBorder="1" applyAlignment="1">
      <alignment horizontal="center" vertical="center" wrapText="1"/>
    </xf>
    <xf numFmtId="0" fontId="2" fillId="16" borderId="19" xfId="1" applyFill="1" applyBorder="1" applyAlignment="1">
      <alignment vertical="center" wrapText="1"/>
    </xf>
    <xf numFmtId="0" fontId="2" fillId="16" borderId="21" xfId="1" applyFill="1" applyBorder="1" applyAlignment="1">
      <alignment vertical="center" wrapText="1"/>
    </xf>
    <xf numFmtId="0" fontId="126" fillId="0" borderId="59" xfId="1" applyFont="1" applyBorder="1" applyAlignment="1">
      <alignment horizontal="left" vertical="center"/>
    </xf>
    <xf numFmtId="0" fontId="126" fillId="0" borderId="21" xfId="1" applyFont="1" applyBorder="1" applyAlignment="1">
      <alignment horizontal="left" vertical="center"/>
    </xf>
    <xf numFmtId="0" fontId="126" fillId="0" borderId="8" xfId="1" applyFont="1" applyBorder="1" applyAlignment="1">
      <alignment horizontal="left" vertical="center"/>
    </xf>
    <xf numFmtId="0" fontId="126" fillId="0" borderId="18" xfId="1" applyFont="1" applyBorder="1" applyAlignment="1">
      <alignment horizontal="left" vertical="center"/>
    </xf>
    <xf numFmtId="0" fontId="126" fillId="0" borderId="22" xfId="1" applyFont="1" applyBorder="1" applyAlignment="1">
      <alignment horizontal="left" vertical="center"/>
    </xf>
    <xf numFmtId="0" fontId="30" fillId="0" borderId="21" xfId="1" applyFont="1" applyBorder="1" applyAlignment="1">
      <alignment horizontal="left" vertical="center" wrapText="1"/>
    </xf>
    <xf numFmtId="0" fontId="30" fillId="0" borderId="8" xfId="1" applyFont="1" applyBorder="1" applyAlignment="1">
      <alignment horizontal="left" vertical="center" wrapText="1"/>
    </xf>
    <xf numFmtId="0" fontId="30" fillId="0" borderId="22" xfId="1" applyFont="1" applyBorder="1" applyAlignment="1">
      <alignment horizontal="left" vertical="center" wrapText="1"/>
    </xf>
    <xf numFmtId="0" fontId="2" fillId="2" borderId="18" xfId="1" applyFill="1" applyBorder="1" applyAlignment="1">
      <alignment horizontal="center" vertical="center" wrapText="1"/>
    </xf>
    <xf numFmtId="0" fontId="2" fillId="2" borderId="22" xfId="1" applyFill="1" applyBorder="1" applyAlignment="1">
      <alignment horizontal="center" vertical="center" wrapText="1"/>
    </xf>
    <xf numFmtId="0" fontId="30" fillId="2" borderId="14" xfId="1" applyFont="1" applyFill="1" applyBorder="1" applyAlignment="1">
      <alignment horizontal="left" vertical="center"/>
    </xf>
    <xf numFmtId="0" fontId="2" fillId="2" borderId="6" xfId="1" applyFill="1" applyBorder="1" applyAlignment="1">
      <alignment horizontal="left" vertical="center"/>
    </xf>
    <xf numFmtId="0" fontId="2" fillId="2" borderId="15" xfId="1" applyFill="1" applyBorder="1" applyAlignment="1">
      <alignment horizontal="left" vertical="center"/>
    </xf>
    <xf numFmtId="0" fontId="30" fillId="16" borderId="0" xfId="1" applyFont="1" applyFill="1" applyAlignment="1">
      <alignment vertical="center" wrapText="1"/>
    </xf>
    <xf numFmtId="0" fontId="124" fillId="2" borderId="18" xfId="1" applyFont="1" applyFill="1" applyBorder="1" applyAlignment="1">
      <alignment vertical="center" wrapText="1"/>
    </xf>
    <xf numFmtId="0" fontId="124" fillId="2" borderId="20" xfId="1" applyFont="1" applyFill="1" applyBorder="1" applyAlignment="1">
      <alignment vertical="center" wrapText="1"/>
    </xf>
    <xf numFmtId="0" fontId="124" fillId="2" borderId="22" xfId="1" applyFont="1" applyFill="1" applyBorder="1" applyAlignment="1">
      <alignment vertical="center" wrapText="1"/>
    </xf>
    <xf numFmtId="0" fontId="30" fillId="2" borderId="16" xfId="1" applyFont="1" applyFill="1" applyBorder="1" applyAlignment="1">
      <alignment vertical="center" wrapText="1"/>
    </xf>
    <xf numFmtId="0" fontId="122" fillId="0" borderId="14" xfId="1" applyFont="1" applyBorder="1" applyAlignment="1">
      <alignment horizontal="left" vertical="center"/>
    </xf>
    <xf numFmtId="0" fontId="122" fillId="0" borderId="6" xfId="1" applyFont="1" applyBorder="1" applyAlignment="1">
      <alignment horizontal="left" vertical="center"/>
    </xf>
    <xf numFmtId="0" fontId="122" fillId="0" borderId="14" xfId="1" applyFont="1" applyBorder="1" applyAlignment="1">
      <alignment vertical="center" wrapText="1"/>
    </xf>
    <xf numFmtId="0" fontId="122" fillId="0" borderId="6" xfId="1" applyFont="1" applyBorder="1" applyAlignment="1">
      <alignment vertical="center" wrapText="1"/>
    </xf>
    <xf numFmtId="0" fontId="2" fillId="0" borderId="6" xfId="1" applyBorder="1" applyAlignment="1">
      <alignment vertical="center" wrapText="1"/>
    </xf>
    <xf numFmtId="0" fontId="39" fillId="0" borderId="6" xfId="1" applyFont="1" applyBorder="1" applyAlignment="1">
      <alignment horizontal="left" vertical="center"/>
    </xf>
    <xf numFmtId="0" fontId="122" fillId="0" borderId="17" xfId="1" applyFont="1" applyBorder="1" applyAlignment="1">
      <alignment horizontal="left" vertical="center" wrapText="1"/>
    </xf>
    <xf numFmtId="0" fontId="122" fillId="0" borderId="59" xfId="1" applyFont="1" applyBorder="1" applyAlignment="1">
      <alignment horizontal="left" vertical="center" wrapText="1"/>
    </xf>
    <xf numFmtId="0" fontId="122" fillId="0" borderId="18" xfId="1" applyFont="1" applyBorder="1" applyAlignment="1">
      <alignment horizontal="left" vertical="center" wrapText="1"/>
    </xf>
    <xf numFmtId="0" fontId="125" fillId="0" borderId="14" xfId="1" applyFont="1" applyBorder="1" applyAlignment="1">
      <alignment horizontal="left" vertical="center" wrapText="1"/>
    </xf>
    <xf numFmtId="0" fontId="125" fillId="0" borderId="6" xfId="1" applyFont="1" applyBorder="1" applyAlignment="1">
      <alignment horizontal="left" vertical="center" wrapText="1"/>
    </xf>
    <xf numFmtId="0" fontId="125" fillId="0" borderId="15" xfId="1" applyFont="1" applyBorder="1" applyAlignment="1">
      <alignment horizontal="left" vertical="center" wrapText="1"/>
    </xf>
    <xf numFmtId="0" fontId="30" fillId="2" borderId="17"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21" xfId="1" applyFont="1" applyFill="1" applyBorder="1" applyAlignment="1">
      <alignment horizontal="center" vertical="center" wrapText="1"/>
    </xf>
    <xf numFmtId="184" fontId="60" fillId="7" borderId="14" xfId="3" applyNumberFormat="1" applyFont="1" applyFill="1" applyBorder="1" applyAlignment="1">
      <alignment horizontal="left" vertical="top" wrapText="1"/>
    </xf>
    <xf numFmtId="184" fontId="60" fillId="7" borderId="15" xfId="3" applyNumberFormat="1" applyFont="1" applyFill="1" applyBorder="1" applyAlignment="1">
      <alignment horizontal="left" vertical="top" wrapText="1"/>
    </xf>
  </cellXfs>
  <cellStyles count="10">
    <cellStyle name="パーセント 2" xfId="7" xr:uid="{C252C603-7FE6-412C-9F01-A16D538DBC05}"/>
    <cellStyle name="ハイパーリンク 2" xfId="2" xr:uid="{E288D303-CFF1-4976-9224-010381FFCA2A}"/>
    <cellStyle name="桁区切り 2" xfId="3" xr:uid="{1319344E-D8E0-4B58-9371-F90ED596140E}"/>
    <cellStyle name="標準" xfId="0" builtinId="0"/>
    <cellStyle name="標準 2" xfId="1" xr:uid="{5E1906BC-69CE-4A0D-899D-E54063120EA7}"/>
    <cellStyle name="標準 2 2" xfId="8" xr:uid="{4932F00A-236B-4D60-A04B-9FF4855C4ADA}"/>
    <cellStyle name="標準 2 3" xfId="9" xr:uid="{2E5445DB-9581-4CA5-8502-CFDC9E4236B8}"/>
    <cellStyle name="標準 3 3" xfId="6" xr:uid="{43C3BF7C-4D4D-4FC3-8A80-1F2B113305FB}"/>
    <cellStyle name="標準 7" xfId="5" xr:uid="{86A4D18B-F5AC-4E4B-A616-34EB6AD0786B}"/>
    <cellStyle name="標準_⑤参考様式11,12号別紙(収支実績報告書（支援交付金））" xfId="4" xr:uid="{724A7D92-D2B6-47AD-B9E2-18B165EF2079}"/>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2834" y="5077292"/>
          <a:ext cx="2336471" cy="546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2158" y="26906552"/>
          <a:ext cx="10707267" cy="70490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9</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2582525"/>
          <a:ext cx="10416268" cy="0"/>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8</xdr:col>
      <xdr:colOff>40262</xdr:colOff>
      <xdr:row>38</xdr:row>
      <xdr:rowOff>259095</xdr:rowOff>
    </xdr:from>
    <xdr:to>
      <xdr:col>10</xdr:col>
      <xdr:colOff>158681</xdr:colOff>
      <xdr:row>48</xdr:row>
      <xdr:rowOff>23691</xdr:rowOff>
    </xdr:to>
    <xdr:pic>
      <xdr:nvPicPr>
        <xdr:cNvPr id="3" name="図 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412" y="14289420"/>
          <a:ext cx="1718619" cy="33936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4</xdr:col>
      <xdr:colOff>396627</xdr:colOff>
      <xdr:row>55</xdr:row>
      <xdr:rowOff>168273</xdr:rowOff>
    </xdr:to>
    <xdr:pic>
      <xdr:nvPicPr>
        <xdr:cNvPr id="4" name="図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2779" y="14289420"/>
          <a:ext cx="3812448" cy="607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289420"/>
          <a:ext cx="3214548" cy="60718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2" name="Text Box 3">
          <a:extLst>
            <a:ext uri="{FF2B5EF4-FFF2-40B4-BE49-F238E27FC236}">
              <a16:creationId xmlns:a16="http://schemas.microsoft.com/office/drawing/2014/main" id="{00000000-0008-0000-0800-000002000000}"/>
            </a:ext>
          </a:extLst>
        </xdr:cNvPr>
        <xdr:cNvSpPr txBox="1">
          <a:spLocks noChangeArrowheads="1"/>
        </xdr:cNvSpPr>
      </xdr:nvSpPr>
      <xdr:spPr bwMode="auto">
        <a:xfrm>
          <a:off x="5772150" y="15259049"/>
          <a:ext cx="1933575"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4591050" y="64503300"/>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A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A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A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A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A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A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A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A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A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A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302172" y="631278"/>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86;&#25919;&#35506;&#21729;/&#31649;&#29702;&#25285;&#24403;/&#9679;&#20013;&#23665;&#38291;&#22320;&#22495;&#31561;&#30452;&#25509;&#25903;&#25173;&#21046;&#24230;/&#65330;07&#65374;&#65330;11&#65288;&#31532;&#65302;&#26399;&#23550;&#31574;&#65289;/&#9733;&#27096;&#24335;/&#20013;&#23665;&#38291;&#22320;&#22495;&#31561;&#30452;&#25509;&#25903;&#25173;&#21442;&#32771;&#27096;&#24335;&#65288;6&#26399;&#23550;&#31574;&#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別紙２①"/>
      <sheetName val="プルダウンリスト"/>
      <sheetName val="参４_申請"/>
      <sheetName val="参４_申請_事業計画"/>
      <sheetName val="別紙１①"/>
      <sheetName val="別紙１②"/>
      <sheetName val="別紙１③"/>
      <sheetName val="別紙１④"/>
      <sheetName val="別紙３"/>
      <sheetName val="別紙４"/>
      <sheetName val="別紙５"/>
      <sheetName val="別紙６"/>
      <sheetName val="別紙７"/>
      <sheetName val="別紙７（別添）"/>
      <sheetName val="別紙８"/>
      <sheetName val="別紙９"/>
      <sheetName val="別紙２②（ネットワーク化活動計画）"/>
      <sheetName val="別紙２③（ネットワーク化）"/>
      <sheetName val="別紙２④（統合）"/>
      <sheetName val="別紙２⑤（多様な組織等の参画）"/>
      <sheetName val="参10"/>
      <sheetName val="参12"/>
      <sheetName val="参13"/>
      <sheetName val="参14"/>
      <sheetName val="参17"/>
      <sheetName val="参17_別紙"/>
      <sheetName val="収支報告書（金銭出納簿連動）"/>
      <sheetName val="支出に係る届出"/>
      <sheetName val="活動記録（参考） "/>
      <sheetName val="【選択肢】"/>
      <sheetName val="金銭出納簿（今年度）（参考）"/>
      <sheetName val="金銭出納簿（前年度）（参考） "/>
      <sheetName val="活動記録（多面的機能支払交付金の様式）"/>
      <sheetName val="【活動項目番号表】 "/>
      <sheetName val="金銭出納簿（多面的機能支払交付金の様式）"/>
      <sheetName val="実施状況報告（様式2）"/>
    </sheetNames>
    <sheetDataSet>
      <sheetData sheetId="0">
        <row r="3">
          <cell r="D3" t="str">
            <v>○○県</v>
          </cell>
        </row>
        <row r="4">
          <cell r="D4" t="str">
            <v>△△市</v>
          </cell>
        </row>
        <row r="5">
          <cell r="D5" t="str">
            <v>あいうえお集落協定</v>
          </cell>
        </row>
        <row r="7">
          <cell r="D7" t="str">
            <v>○○県△△市○町</v>
          </cell>
        </row>
      </sheetData>
      <sheetData sheetId="1">
        <row r="6">
          <cell r="G6" t="str">
            <v/>
          </cell>
        </row>
        <row r="8">
          <cell r="G8" t="str">
            <v/>
          </cell>
        </row>
        <row r="18">
          <cell r="A18" t="str">
            <v>通常地域（8法内）</v>
          </cell>
          <cell r="E18" t="str">
            <v>田</v>
          </cell>
          <cell r="F18">
            <v>589</v>
          </cell>
          <cell r="G18" t="str">
            <v>急傾斜</v>
          </cell>
          <cell r="L18" t="str">
            <v>　</v>
          </cell>
          <cell r="N18" t="str">
            <v>　</v>
          </cell>
          <cell r="O18" t="str">
            <v>　</v>
          </cell>
          <cell r="P18" t="str">
            <v>耕作地</v>
          </cell>
        </row>
        <row r="19">
          <cell r="A19" t="str">
            <v>通常地域（8法内）</v>
          </cell>
          <cell r="E19" t="str">
            <v>田</v>
          </cell>
          <cell r="F19">
            <v>357</v>
          </cell>
          <cell r="G19" t="str">
            <v>急傾斜</v>
          </cell>
          <cell r="K19" t="str">
            <v>　</v>
          </cell>
          <cell r="L19" t="str">
            <v>　</v>
          </cell>
          <cell r="N19" t="str">
            <v>　</v>
          </cell>
          <cell r="O19" t="str">
            <v>　</v>
          </cell>
          <cell r="P19" t="str">
            <v>耕作地</v>
          </cell>
        </row>
        <row r="20">
          <cell r="A20" t="str">
            <v>通常地域（8法内）</v>
          </cell>
          <cell r="E20" t="str">
            <v>田</v>
          </cell>
          <cell r="F20">
            <v>210</v>
          </cell>
          <cell r="G20" t="str">
            <v>急傾斜</v>
          </cell>
          <cell r="K20" t="str">
            <v>〇</v>
          </cell>
          <cell r="L20" t="str">
            <v>　</v>
          </cell>
          <cell r="N20" t="str">
            <v>　</v>
          </cell>
          <cell r="O20" t="str">
            <v>　</v>
          </cell>
          <cell r="P20" t="str">
            <v>耕作地</v>
          </cell>
        </row>
        <row r="21">
          <cell r="A21" t="str">
            <v>通常地域（8法内）</v>
          </cell>
          <cell r="E21" t="str">
            <v>田</v>
          </cell>
          <cell r="F21">
            <v>754</v>
          </cell>
          <cell r="G21" t="str">
            <v>急傾斜</v>
          </cell>
          <cell r="K21" t="str">
            <v>　</v>
          </cell>
          <cell r="L21" t="str">
            <v>　</v>
          </cell>
          <cell r="N21" t="str">
            <v>　</v>
          </cell>
          <cell r="O21" t="str">
            <v>　</v>
          </cell>
          <cell r="P21" t="str">
            <v>耕作地</v>
          </cell>
        </row>
        <row r="22">
          <cell r="A22" t="str">
            <v>通常地域（8法内）</v>
          </cell>
          <cell r="E22" t="str">
            <v>田</v>
          </cell>
          <cell r="F22">
            <v>721</v>
          </cell>
          <cell r="G22" t="str">
            <v>急傾斜</v>
          </cell>
          <cell r="K22" t="str">
            <v>　</v>
          </cell>
          <cell r="L22" t="str">
            <v>　</v>
          </cell>
          <cell r="N22" t="str">
            <v>　</v>
          </cell>
          <cell r="O22" t="str">
            <v>　</v>
          </cell>
          <cell r="P22" t="str">
            <v>耕作地</v>
          </cell>
        </row>
        <row r="23">
          <cell r="A23" t="str">
            <v>通常地域（8法内）</v>
          </cell>
          <cell r="E23" t="str">
            <v>田</v>
          </cell>
          <cell r="F23">
            <v>385</v>
          </cell>
          <cell r="G23" t="str">
            <v>急傾斜</v>
          </cell>
          <cell r="K23" t="str">
            <v>〇</v>
          </cell>
          <cell r="L23" t="str">
            <v>　</v>
          </cell>
          <cell r="N23" t="str">
            <v>　</v>
          </cell>
          <cell r="O23" t="str">
            <v>　</v>
          </cell>
          <cell r="P23" t="str">
            <v>耕作地</v>
          </cell>
        </row>
        <row r="24">
          <cell r="A24" t="str">
            <v>通常地域（8法内）</v>
          </cell>
          <cell r="E24" t="str">
            <v>田</v>
          </cell>
          <cell r="F24">
            <v>545</v>
          </cell>
          <cell r="G24" t="str">
            <v>急傾斜</v>
          </cell>
          <cell r="K24" t="str">
            <v>　</v>
          </cell>
          <cell r="L24" t="str">
            <v>　</v>
          </cell>
          <cell r="N24" t="str">
            <v>　</v>
          </cell>
          <cell r="O24" t="str">
            <v>　</v>
          </cell>
          <cell r="P24" t="str">
            <v>耕作地</v>
          </cell>
        </row>
        <row r="25">
          <cell r="A25" t="str">
            <v>通常地域（8法内）</v>
          </cell>
          <cell r="E25" t="str">
            <v>田</v>
          </cell>
          <cell r="F25">
            <v>312</v>
          </cell>
          <cell r="G25" t="str">
            <v>急傾斜</v>
          </cell>
          <cell r="K25" t="str">
            <v>〇</v>
          </cell>
          <cell r="L25" t="str">
            <v>　</v>
          </cell>
          <cell r="N25" t="str">
            <v>　</v>
          </cell>
          <cell r="O25" t="str">
            <v>　</v>
          </cell>
          <cell r="P25" t="str">
            <v>耕作地</v>
          </cell>
        </row>
        <row r="26">
          <cell r="A26" t="str">
            <v>通常地域（8法内）</v>
          </cell>
          <cell r="E26" t="str">
            <v>田</v>
          </cell>
          <cell r="F26">
            <v>194</v>
          </cell>
          <cell r="G26" t="str">
            <v>急傾斜</v>
          </cell>
          <cell r="K26" t="str">
            <v>　</v>
          </cell>
          <cell r="L26" t="str">
            <v>　</v>
          </cell>
          <cell r="N26" t="str">
            <v>　</v>
          </cell>
          <cell r="O26" t="str">
            <v>　</v>
          </cell>
          <cell r="P26" t="str">
            <v>耕作地</v>
          </cell>
        </row>
        <row r="27">
          <cell r="A27" t="str">
            <v>通常地域（8法内）</v>
          </cell>
          <cell r="E27" t="str">
            <v>田</v>
          </cell>
          <cell r="F27">
            <v>100</v>
          </cell>
          <cell r="G27" t="str">
            <v>急傾斜</v>
          </cell>
          <cell r="K27" t="str">
            <v>　</v>
          </cell>
          <cell r="L27" t="str">
            <v>　</v>
          </cell>
          <cell r="N27" t="str">
            <v>　</v>
          </cell>
          <cell r="O27" t="str">
            <v>　</v>
          </cell>
          <cell r="P27" t="str">
            <v>耕作地</v>
          </cell>
        </row>
        <row r="28">
          <cell r="A28" t="str">
            <v>通常地域（8法内）</v>
          </cell>
          <cell r="E28" t="str">
            <v>田</v>
          </cell>
          <cell r="F28">
            <v>312</v>
          </cell>
          <cell r="G28" t="str">
            <v>急傾斜</v>
          </cell>
          <cell r="K28" t="str">
            <v>　</v>
          </cell>
          <cell r="L28" t="str">
            <v>　</v>
          </cell>
          <cell r="N28" t="str">
            <v>　</v>
          </cell>
          <cell r="O28" t="str">
            <v>　</v>
          </cell>
          <cell r="P28" t="str">
            <v>耕作地</v>
          </cell>
        </row>
        <row r="29">
          <cell r="A29" t="str">
            <v>通常地域（8法内）</v>
          </cell>
          <cell r="E29" t="str">
            <v>田</v>
          </cell>
          <cell r="F29">
            <v>66</v>
          </cell>
          <cell r="G29" t="str">
            <v>急傾斜</v>
          </cell>
          <cell r="K29" t="str">
            <v>　</v>
          </cell>
          <cell r="L29" t="str">
            <v>　</v>
          </cell>
          <cell r="N29" t="str">
            <v>　</v>
          </cell>
          <cell r="O29" t="str">
            <v>　</v>
          </cell>
          <cell r="P29" t="str">
            <v>耕作地</v>
          </cell>
        </row>
        <row r="30">
          <cell r="A30" t="str">
            <v>通常地域（8法内）</v>
          </cell>
          <cell r="E30" t="str">
            <v>田</v>
          </cell>
          <cell r="F30">
            <v>200</v>
          </cell>
          <cell r="G30" t="str">
            <v>急傾斜</v>
          </cell>
          <cell r="K30" t="str">
            <v>　</v>
          </cell>
          <cell r="L30" t="str">
            <v>　</v>
          </cell>
          <cell r="N30" t="str">
            <v>　</v>
          </cell>
          <cell r="O30" t="str">
            <v>　</v>
          </cell>
          <cell r="P30" t="str">
            <v>耕作地</v>
          </cell>
        </row>
        <row r="31">
          <cell r="A31" t="str">
            <v>通常地域（8法内）</v>
          </cell>
          <cell r="E31" t="str">
            <v>田</v>
          </cell>
          <cell r="F31">
            <v>173</v>
          </cell>
          <cell r="G31" t="str">
            <v>急傾斜</v>
          </cell>
          <cell r="K31" t="str">
            <v>　</v>
          </cell>
          <cell r="L31" t="str">
            <v>　</v>
          </cell>
          <cell r="N31" t="str">
            <v>　</v>
          </cell>
          <cell r="O31" t="str">
            <v>　</v>
          </cell>
          <cell r="P31" t="str">
            <v>耕作地</v>
          </cell>
        </row>
        <row r="32">
          <cell r="A32" t="str">
            <v>通常地域（8法内）</v>
          </cell>
          <cell r="E32" t="str">
            <v>田</v>
          </cell>
          <cell r="F32">
            <v>32</v>
          </cell>
          <cell r="G32" t="str">
            <v>急傾斜</v>
          </cell>
          <cell r="K32" t="str">
            <v>　</v>
          </cell>
          <cell r="L32" t="str">
            <v>　</v>
          </cell>
          <cell r="N32" t="str">
            <v>　</v>
          </cell>
          <cell r="O32" t="str">
            <v>　</v>
          </cell>
          <cell r="P32" t="str">
            <v>耕作地</v>
          </cell>
        </row>
        <row r="33">
          <cell r="A33" t="str">
            <v>通常地域（8法内）</v>
          </cell>
          <cell r="E33" t="str">
            <v>田</v>
          </cell>
          <cell r="F33">
            <v>712</v>
          </cell>
          <cell r="G33" t="str">
            <v>急傾斜</v>
          </cell>
          <cell r="K33" t="str">
            <v>　</v>
          </cell>
          <cell r="L33" t="str">
            <v>　</v>
          </cell>
          <cell r="N33" t="str">
            <v>　</v>
          </cell>
          <cell r="O33" t="str">
            <v>　</v>
          </cell>
          <cell r="P33" t="str">
            <v>耕作地</v>
          </cell>
        </row>
        <row r="34">
          <cell r="A34" t="str">
            <v>通常地域（8法内）</v>
          </cell>
          <cell r="E34" t="str">
            <v>田</v>
          </cell>
          <cell r="F34">
            <v>286</v>
          </cell>
          <cell r="G34" t="str">
            <v>急傾斜</v>
          </cell>
          <cell r="K34" t="str">
            <v>　</v>
          </cell>
          <cell r="L34" t="str">
            <v>　</v>
          </cell>
          <cell r="N34" t="str">
            <v>　</v>
          </cell>
          <cell r="O34" t="str">
            <v>　</v>
          </cell>
          <cell r="P34" t="str">
            <v>耕作地</v>
          </cell>
        </row>
        <row r="35">
          <cell r="A35" t="str">
            <v>通常地域（8法内）</v>
          </cell>
          <cell r="E35" t="str">
            <v>田</v>
          </cell>
          <cell r="F35">
            <v>483</v>
          </cell>
          <cell r="G35" t="str">
            <v>急傾斜</v>
          </cell>
          <cell r="K35" t="str">
            <v>　</v>
          </cell>
          <cell r="L35" t="str">
            <v>　</v>
          </cell>
          <cell r="N35" t="str">
            <v>　</v>
          </cell>
          <cell r="O35" t="str">
            <v>　</v>
          </cell>
          <cell r="P35" t="str">
            <v>耕作地</v>
          </cell>
        </row>
        <row r="36">
          <cell r="A36" t="str">
            <v>通常地域（8法内）</v>
          </cell>
          <cell r="E36" t="str">
            <v>田</v>
          </cell>
          <cell r="F36">
            <v>252</v>
          </cell>
          <cell r="G36" t="str">
            <v>急傾斜</v>
          </cell>
          <cell r="K36" t="str">
            <v>　</v>
          </cell>
          <cell r="L36" t="str">
            <v>　</v>
          </cell>
          <cell r="N36" t="str">
            <v>　</v>
          </cell>
          <cell r="O36" t="str">
            <v>　</v>
          </cell>
          <cell r="P36" t="str">
            <v>耕作地</v>
          </cell>
        </row>
        <row r="37">
          <cell r="A37" t="str">
            <v>通常地域（8法内）</v>
          </cell>
          <cell r="E37" t="str">
            <v>田</v>
          </cell>
          <cell r="F37">
            <v>280</v>
          </cell>
          <cell r="G37" t="str">
            <v>急傾斜</v>
          </cell>
          <cell r="K37" t="str">
            <v>　</v>
          </cell>
          <cell r="L37" t="str">
            <v>　</v>
          </cell>
          <cell r="N37" t="str">
            <v>　</v>
          </cell>
          <cell r="O37" t="str">
            <v>　</v>
          </cell>
          <cell r="P37" t="str">
            <v>耕作地</v>
          </cell>
        </row>
        <row r="38">
          <cell r="A38" t="str">
            <v>通常地域（8法内）</v>
          </cell>
          <cell r="E38" t="str">
            <v>田</v>
          </cell>
          <cell r="F38">
            <v>168</v>
          </cell>
          <cell r="G38" t="str">
            <v>急傾斜</v>
          </cell>
          <cell r="K38" t="str">
            <v>　</v>
          </cell>
          <cell r="L38" t="str">
            <v>　</v>
          </cell>
          <cell r="N38" t="str">
            <v>　</v>
          </cell>
          <cell r="O38" t="str">
            <v>　</v>
          </cell>
          <cell r="P38" t="str">
            <v>耕作地</v>
          </cell>
        </row>
        <row r="39">
          <cell r="A39" t="str">
            <v>通常地域（8法内）</v>
          </cell>
          <cell r="E39" t="str">
            <v>田</v>
          </cell>
          <cell r="F39">
            <v>188</v>
          </cell>
          <cell r="G39" t="str">
            <v>急傾斜</v>
          </cell>
          <cell r="K39" t="str">
            <v>　</v>
          </cell>
          <cell r="L39" t="str">
            <v>　</v>
          </cell>
          <cell r="N39" t="str">
            <v>　</v>
          </cell>
          <cell r="O39" t="str">
            <v>　</v>
          </cell>
          <cell r="P39" t="str">
            <v>耕作地</v>
          </cell>
        </row>
        <row r="40">
          <cell r="A40" t="str">
            <v>通常地域（8法内）</v>
          </cell>
          <cell r="E40" t="str">
            <v>田</v>
          </cell>
          <cell r="F40">
            <v>720</v>
          </cell>
          <cell r="G40" t="str">
            <v>急傾斜</v>
          </cell>
          <cell r="K40" t="str">
            <v>　</v>
          </cell>
          <cell r="L40" t="str">
            <v>　</v>
          </cell>
          <cell r="N40" t="str">
            <v>　</v>
          </cell>
          <cell r="O40" t="str">
            <v>　</v>
          </cell>
          <cell r="P40" t="str">
            <v>耕作地</v>
          </cell>
        </row>
        <row r="41">
          <cell r="A41" t="str">
            <v>通常地域（8法内）</v>
          </cell>
          <cell r="E41" t="str">
            <v>田</v>
          </cell>
          <cell r="F41">
            <v>547</v>
          </cell>
          <cell r="G41" t="str">
            <v>急傾斜</v>
          </cell>
          <cell r="K41" t="str">
            <v>　</v>
          </cell>
          <cell r="L41" t="str">
            <v>　</v>
          </cell>
          <cell r="N41" t="str">
            <v>　</v>
          </cell>
          <cell r="O41" t="str">
            <v>　</v>
          </cell>
          <cell r="P41" t="str">
            <v>耕作地</v>
          </cell>
        </row>
        <row r="42">
          <cell r="A42" t="str">
            <v>通常地域（8法内）</v>
          </cell>
          <cell r="E42" t="str">
            <v>田</v>
          </cell>
          <cell r="F42">
            <v>690</v>
          </cell>
          <cell r="G42" t="str">
            <v>急傾斜</v>
          </cell>
          <cell r="K42" t="str">
            <v>　</v>
          </cell>
          <cell r="L42" t="str">
            <v>　</v>
          </cell>
          <cell r="N42" t="str">
            <v>　</v>
          </cell>
          <cell r="O42" t="str">
            <v>　</v>
          </cell>
          <cell r="P42" t="str">
            <v>耕作地</v>
          </cell>
        </row>
        <row r="43">
          <cell r="A43" t="str">
            <v>通常地域（8法内）</v>
          </cell>
          <cell r="E43" t="str">
            <v>田</v>
          </cell>
          <cell r="F43">
            <v>400</v>
          </cell>
          <cell r="G43" t="str">
            <v>急傾斜</v>
          </cell>
          <cell r="K43" t="str">
            <v>　</v>
          </cell>
          <cell r="L43" t="str">
            <v>　</v>
          </cell>
          <cell r="N43" t="str">
            <v>　</v>
          </cell>
          <cell r="O43" t="str">
            <v>　</v>
          </cell>
          <cell r="P43" t="str">
            <v>耕作地</v>
          </cell>
        </row>
        <row r="44">
          <cell r="A44" t="str">
            <v>通常地域（8法内）</v>
          </cell>
          <cell r="E44" t="str">
            <v>田</v>
          </cell>
          <cell r="F44">
            <v>212</v>
          </cell>
          <cell r="G44" t="str">
            <v>急傾斜</v>
          </cell>
          <cell r="K44" t="str">
            <v>　</v>
          </cell>
          <cell r="L44" t="str">
            <v>　</v>
          </cell>
          <cell r="N44" t="str">
            <v>　</v>
          </cell>
          <cell r="O44" t="str">
            <v>　</v>
          </cell>
          <cell r="P44" t="str">
            <v>耕作地</v>
          </cell>
        </row>
        <row r="45">
          <cell r="A45" t="str">
            <v>通常地域（8法内）</v>
          </cell>
          <cell r="E45" t="str">
            <v>田</v>
          </cell>
          <cell r="F45">
            <v>793</v>
          </cell>
          <cell r="G45" t="str">
            <v>急傾斜</v>
          </cell>
          <cell r="K45" t="str">
            <v>　</v>
          </cell>
          <cell r="L45" t="str">
            <v>　</v>
          </cell>
          <cell r="N45" t="str">
            <v>　</v>
          </cell>
          <cell r="O45" t="str">
            <v>　</v>
          </cell>
          <cell r="P45" t="str">
            <v>耕作地</v>
          </cell>
        </row>
        <row r="46">
          <cell r="A46" t="str">
            <v>通常地域（8法内）</v>
          </cell>
          <cell r="E46" t="str">
            <v>田</v>
          </cell>
          <cell r="F46">
            <v>536</v>
          </cell>
          <cell r="G46" t="str">
            <v>小区画・不整形</v>
          </cell>
          <cell r="K46" t="str">
            <v>　</v>
          </cell>
          <cell r="L46" t="str">
            <v>　</v>
          </cell>
          <cell r="N46" t="str">
            <v>　</v>
          </cell>
          <cell r="O46" t="str">
            <v>　</v>
          </cell>
          <cell r="P46" t="str">
            <v>耕作地</v>
          </cell>
        </row>
        <row r="47">
          <cell r="A47" t="str">
            <v>通常地域（8法内）</v>
          </cell>
          <cell r="E47" t="str">
            <v>田</v>
          </cell>
          <cell r="F47">
            <v>491</v>
          </cell>
          <cell r="G47" t="str">
            <v>高齢化・耕作放棄率</v>
          </cell>
          <cell r="K47" t="str">
            <v>　</v>
          </cell>
          <cell r="L47" t="str">
            <v>　</v>
          </cell>
          <cell r="N47" t="str">
            <v>　</v>
          </cell>
          <cell r="O47" t="str">
            <v>　</v>
          </cell>
          <cell r="P47" t="str">
            <v>耕作地</v>
          </cell>
        </row>
        <row r="48">
          <cell r="A48" t="str">
            <v>通常地域（8法内）</v>
          </cell>
          <cell r="E48" t="str">
            <v>田</v>
          </cell>
          <cell r="F48">
            <v>813</v>
          </cell>
          <cell r="G48" t="str">
            <v>特認基準</v>
          </cell>
          <cell r="K48" t="str">
            <v>　</v>
          </cell>
          <cell r="L48" t="str">
            <v>　</v>
          </cell>
          <cell r="N48" t="str">
            <v>　</v>
          </cell>
          <cell r="O48" t="str">
            <v>　</v>
          </cell>
          <cell r="P48" t="str">
            <v>耕作地</v>
          </cell>
        </row>
        <row r="49">
          <cell r="A49" t="str">
            <v>通常地域（8法内）</v>
          </cell>
          <cell r="E49" t="str">
            <v>田</v>
          </cell>
          <cell r="F49">
            <v>414</v>
          </cell>
          <cell r="G49" t="str">
            <v>交付対象外</v>
          </cell>
          <cell r="K49" t="str">
            <v>　</v>
          </cell>
          <cell r="L49" t="str">
            <v>　</v>
          </cell>
          <cell r="N49" t="str">
            <v>　</v>
          </cell>
          <cell r="O49" t="str">
            <v>　</v>
          </cell>
          <cell r="P49" t="str">
            <v>耕作地</v>
          </cell>
        </row>
        <row r="50">
          <cell r="A50" t="str">
            <v>通常地域（8法内）</v>
          </cell>
          <cell r="E50" t="str">
            <v>田</v>
          </cell>
          <cell r="F50">
            <v>738</v>
          </cell>
          <cell r="G50" t="str">
            <v>急傾斜</v>
          </cell>
          <cell r="K50" t="str">
            <v>　</v>
          </cell>
          <cell r="L50" t="str">
            <v>〇</v>
          </cell>
          <cell r="N50" t="str">
            <v>　</v>
          </cell>
          <cell r="O50" t="str">
            <v>　</v>
          </cell>
          <cell r="P50" t="str">
            <v>耕作地</v>
          </cell>
        </row>
        <row r="51">
          <cell r="A51" t="str">
            <v>通常地域（8法内）</v>
          </cell>
          <cell r="E51" t="str">
            <v>田</v>
          </cell>
          <cell r="F51">
            <v>865</v>
          </cell>
          <cell r="G51" t="str">
            <v>急傾斜</v>
          </cell>
          <cell r="K51" t="str">
            <v>　</v>
          </cell>
          <cell r="L51" t="str">
            <v>　</v>
          </cell>
          <cell r="N51" t="str">
            <v>　</v>
          </cell>
          <cell r="O51" t="str">
            <v>　</v>
          </cell>
          <cell r="P51" t="str">
            <v>耕作地</v>
          </cell>
        </row>
        <row r="52">
          <cell r="A52" t="str">
            <v>通常地域（8法内）</v>
          </cell>
          <cell r="E52" t="str">
            <v>田</v>
          </cell>
          <cell r="F52">
            <v>463</v>
          </cell>
          <cell r="G52" t="str">
            <v>急傾斜</v>
          </cell>
          <cell r="K52" t="str">
            <v>　</v>
          </cell>
          <cell r="L52" t="str">
            <v>　</v>
          </cell>
          <cell r="N52" t="str">
            <v>　</v>
          </cell>
          <cell r="O52" t="str">
            <v>　</v>
          </cell>
          <cell r="P52" t="str">
            <v>耕作地</v>
          </cell>
        </row>
        <row r="53">
          <cell r="A53" t="str">
            <v>通常地域（8法内）</v>
          </cell>
          <cell r="E53" t="str">
            <v>田</v>
          </cell>
          <cell r="F53">
            <v>162</v>
          </cell>
          <cell r="G53" t="str">
            <v>急傾斜</v>
          </cell>
          <cell r="K53" t="str">
            <v>　</v>
          </cell>
          <cell r="L53" t="str">
            <v>　</v>
          </cell>
          <cell r="N53" t="str">
            <v>　</v>
          </cell>
          <cell r="O53" t="str">
            <v>　</v>
          </cell>
          <cell r="P53" t="str">
            <v>耕作地</v>
          </cell>
        </row>
        <row r="54">
          <cell r="A54" t="str">
            <v>通常地域（8法内）</v>
          </cell>
          <cell r="E54" t="str">
            <v>畑</v>
          </cell>
          <cell r="F54">
            <v>1840</v>
          </cell>
          <cell r="G54" t="str">
            <v>急傾斜</v>
          </cell>
          <cell r="K54" t="str">
            <v>　</v>
          </cell>
          <cell r="L54" t="str">
            <v>　</v>
          </cell>
          <cell r="N54" t="str">
            <v>　</v>
          </cell>
          <cell r="O54" t="str">
            <v>　</v>
          </cell>
          <cell r="P54" t="str">
            <v>耕作地</v>
          </cell>
        </row>
        <row r="55">
          <cell r="A55" t="str">
            <v>通常地域（8法内）</v>
          </cell>
          <cell r="E55" t="str">
            <v>畑</v>
          </cell>
          <cell r="F55">
            <v>1647</v>
          </cell>
          <cell r="G55" t="str">
            <v>交付対象外（田畑混在地以外）</v>
          </cell>
          <cell r="K55" t="str">
            <v>　</v>
          </cell>
          <cell r="L55" t="str">
            <v>　</v>
          </cell>
          <cell r="N55" t="str">
            <v>　</v>
          </cell>
          <cell r="O55" t="str">
            <v>　</v>
          </cell>
          <cell r="P55" t="str">
            <v>耕作地</v>
          </cell>
        </row>
        <row r="56">
          <cell r="A56" t="str">
            <v>通常地域（8法内）</v>
          </cell>
          <cell r="E56" t="str">
            <v>畑</v>
          </cell>
          <cell r="F56">
            <v>975</v>
          </cell>
          <cell r="G56" t="str">
            <v>交付対象外（田畑混在地）</v>
          </cell>
          <cell r="K56" t="str">
            <v>　</v>
          </cell>
          <cell r="L56" t="str">
            <v>　</v>
          </cell>
          <cell r="N56" t="str">
            <v>　</v>
          </cell>
          <cell r="O56" t="str">
            <v>　</v>
          </cell>
          <cell r="P56" t="str">
            <v>耕作地</v>
          </cell>
        </row>
        <row r="57">
          <cell r="A57" t="str">
            <v>通常地域（8法内）</v>
          </cell>
          <cell r="E57" t="str">
            <v>畑</v>
          </cell>
          <cell r="F57">
            <v>1233</v>
          </cell>
          <cell r="G57" t="str">
            <v>緩傾斜</v>
          </cell>
          <cell r="K57" t="str">
            <v>〇</v>
          </cell>
          <cell r="L57" t="str">
            <v>　</v>
          </cell>
          <cell r="N57" t="str">
            <v>　</v>
          </cell>
          <cell r="O57" t="str">
            <v>　</v>
          </cell>
          <cell r="P57" t="str">
            <v>耕作地</v>
          </cell>
        </row>
        <row r="58">
          <cell r="A58" t="str">
            <v>通常地域（8法内）</v>
          </cell>
          <cell r="E58" t="str">
            <v>畑</v>
          </cell>
          <cell r="F58">
            <v>869</v>
          </cell>
          <cell r="G58" t="str">
            <v>高齢化・耕作放棄率</v>
          </cell>
          <cell r="K58" t="str">
            <v>　</v>
          </cell>
          <cell r="L58" t="str">
            <v>　</v>
          </cell>
          <cell r="N58" t="str">
            <v>　</v>
          </cell>
          <cell r="O58" t="str">
            <v>〇</v>
          </cell>
          <cell r="P58" t="str">
            <v>耕作地</v>
          </cell>
        </row>
        <row r="59">
          <cell r="A59" t="str">
            <v>通常地域（8法内）</v>
          </cell>
          <cell r="E59" t="str">
            <v>畑</v>
          </cell>
          <cell r="F59">
            <v>1477</v>
          </cell>
          <cell r="G59" t="str">
            <v>特認基準</v>
          </cell>
          <cell r="K59" t="str">
            <v>　</v>
          </cell>
          <cell r="L59" t="str">
            <v>　</v>
          </cell>
          <cell r="N59" t="str">
            <v>　</v>
          </cell>
          <cell r="O59" t="str">
            <v>　</v>
          </cell>
          <cell r="P59" t="str">
            <v>耕作地</v>
          </cell>
        </row>
        <row r="60">
          <cell r="A60" t="str">
            <v>通常地域（8法内）</v>
          </cell>
          <cell r="E60" t="str">
            <v>畑</v>
          </cell>
          <cell r="F60">
            <v>139</v>
          </cell>
          <cell r="G60" t="str">
            <v>交付対象外（田畑混在地）</v>
          </cell>
          <cell r="K60" t="str">
            <v>　</v>
          </cell>
          <cell r="L60" t="str">
            <v>　</v>
          </cell>
          <cell r="N60" t="str">
            <v>　</v>
          </cell>
          <cell r="O60" t="str">
            <v>　</v>
          </cell>
          <cell r="P60" t="str">
            <v>耕作地</v>
          </cell>
        </row>
        <row r="61">
          <cell r="A61" t="str">
            <v>通常地域（8法内）</v>
          </cell>
          <cell r="E61" t="str">
            <v>草地</v>
          </cell>
          <cell r="F61">
            <v>1590</v>
          </cell>
          <cell r="G61" t="str">
            <v>急傾斜</v>
          </cell>
          <cell r="K61" t="str">
            <v>　</v>
          </cell>
          <cell r="L61" t="str">
            <v>　</v>
          </cell>
          <cell r="N61" t="str">
            <v>　</v>
          </cell>
          <cell r="O61" t="str">
            <v>　</v>
          </cell>
          <cell r="P61" t="str">
            <v>耕作地</v>
          </cell>
        </row>
        <row r="62">
          <cell r="A62" t="str">
            <v>通常地域（8法内）</v>
          </cell>
          <cell r="E62" t="str">
            <v>草地</v>
          </cell>
          <cell r="F62">
            <v>1444</v>
          </cell>
          <cell r="G62" t="str">
            <v>急傾斜</v>
          </cell>
          <cell r="K62" t="str">
            <v>　</v>
          </cell>
          <cell r="L62" t="str">
            <v>　</v>
          </cell>
          <cell r="N62" t="str">
            <v>　</v>
          </cell>
          <cell r="O62" t="str">
            <v>　</v>
          </cell>
          <cell r="P62" t="str">
            <v>耕作地</v>
          </cell>
        </row>
        <row r="63">
          <cell r="A63" t="str">
            <v>通常地域（8法内）</v>
          </cell>
          <cell r="E63" t="str">
            <v>田</v>
          </cell>
          <cell r="F63">
            <v>1105</v>
          </cell>
          <cell r="G63" t="str">
            <v>急傾斜</v>
          </cell>
          <cell r="K63" t="str">
            <v>　</v>
          </cell>
          <cell r="L63" t="str">
            <v>　</v>
          </cell>
          <cell r="O63" t="str">
            <v>　</v>
          </cell>
          <cell r="P63" t="str">
            <v>耕作地</v>
          </cell>
        </row>
        <row r="64">
          <cell r="A64" t="str">
            <v>特認地域</v>
          </cell>
          <cell r="E64" t="str">
            <v>田</v>
          </cell>
          <cell r="F64">
            <v>84</v>
          </cell>
          <cell r="G64" t="str">
            <v>急傾斜</v>
          </cell>
          <cell r="K64" t="str">
            <v>　</v>
          </cell>
          <cell r="L64" t="str">
            <v>　</v>
          </cell>
          <cell r="N64" t="str">
            <v>　</v>
          </cell>
          <cell r="O64" t="str">
            <v>　</v>
          </cell>
          <cell r="P64" t="str">
            <v>耕作地</v>
          </cell>
        </row>
        <row r="65">
          <cell r="A65" t="str">
            <v>特認地域</v>
          </cell>
          <cell r="E65" t="str">
            <v>田</v>
          </cell>
          <cell r="F65">
            <v>220</v>
          </cell>
          <cell r="G65" t="str">
            <v>急傾斜</v>
          </cell>
          <cell r="K65" t="str">
            <v>　</v>
          </cell>
          <cell r="L65" t="str">
            <v>　</v>
          </cell>
          <cell r="N65" t="str">
            <v>　</v>
          </cell>
          <cell r="O65" t="str">
            <v>　</v>
          </cell>
          <cell r="P65" t="str">
            <v>耕作地</v>
          </cell>
        </row>
        <row r="66">
          <cell r="A66" t="str">
            <v>特認地域</v>
          </cell>
          <cell r="E66" t="str">
            <v>田</v>
          </cell>
          <cell r="F66">
            <v>275</v>
          </cell>
          <cell r="G66" t="str">
            <v>急傾斜</v>
          </cell>
          <cell r="K66" t="str">
            <v>　</v>
          </cell>
          <cell r="L66" t="str">
            <v>　</v>
          </cell>
          <cell r="N66" t="str">
            <v>　</v>
          </cell>
          <cell r="O66" t="str">
            <v>　</v>
          </cell>
          <cell r="P66" t="str">
            <v>耕作地</v>
          </cell>
        </row>
        <row r="67">
          <cell r="A67" t="str">
            <v>特認地域</v>
          </cell>
          <cell r="E67" t="str">
            <v>田</v>
          </cell>
          <cell r="F67">
            <v>189</v>
          </cell>
          <cell r="G67" t="str">
            <v>急傾斜</v>
          </cell>
          <cell r="K67" t="str">
            <v>　</v>
          </cell>
          <cell r="L67" t="str">
            <v>　</v>
          </cell>
          <cell r="N67" t="str">
            <v>　</v>
          </cell>
          <cell r="O67" t="str">
            <v>　</v>
          </cell>
          <cell r="P67" t="str">
            <v>耕作地</v>
          </cell>
        </row>
        <row r="68">
          <cell r="A68" t="str">
            <v>特認地域</v>
          </cell>
          <cell r="E68" t="str">
            <v>田</v>
          </cell>
          <cell r="F68">
            <v>912</v>
          </cell>
          <cell r="G68" t="str">
            <v>高齢化・耕作放棄率</v>
          </cell>
          <cell r="K68" t="str">
            <v>　</v>
          </cell>
          <cell r="L68" t="str">
            <v>　</v>
          </cell>
          <cell r="N68" t="str">
            <v>　</v>
          </cell>
          <cell r="O68" t="str">
            <v>　</v>
          </cell>
          <cell r="P68" t="str">
            <v>耕作地</v>
          </cell>
        </row>
        <row r="69">
          <cell r="A69" t="str">
            <v>特認地域</v>
          </cell>
          <cell r="E69" t="str">
            <v>田</v>
          </cell>
          <cell r="F69">
            <v>979</v>
          </cell>
          <cell r="G69" t="str">
            <v>小区画・不整形</v>
          </cell>
          <cell r="K69" t="str">
            <v>　</v>
          </cell>
          <cell r="L69" t="str">
            <v>　</v>
          </cell>
          <cell r="N69" t="str">
            <v>　</v>
          </cell>
          <cell r="O69" t="str">
            <v>　</v>
          </cell>
          <cell r="P69" t="str">
            <v>耕作地</v>
          </cell>
        </row>
        <row r="70">
          <cell r="A70" t="str">
            <v>特認地域</v>
          </cell>
          <cell r="E70" t="str">
            <v>田</v>
          </cell>
          <cell r="F70">
            <v>357</v>
          </cell>
          <cell r="G70" t="str">
            <v>急傾斜</v>
          </cell>
          <cell r="K70" t="str">
            <v>　</v>
          </cell>
          <cell r="L70" t="str">
            <v>　</v>
          </cell>
          <cell r="N70" t="str">
            <v>　</v>
          </cell>
          <cell r="O70" t="str">
            <v>　</v>
          </cell>
          <cell r="P70" t="str">
            <v>耕作地</v>
          </cell>
        </row>
        <row r="71">
          <cell r="A71" t="str">
            <v>特認地域</v>
          </cell>
          <cell r="E71" t="str">
            <v>田</v>
          </cell>
          <cell r="F71">
            <v>543</v>
          </cell>
          <cell r="G71" t="str">
            <v>急傾斜</v>
          </cell>
          <cell r="K71" t="str">
            <v>　</v>
          </cell>
          <cell r="L71" t="str">
            <v>　</v>
          </cell>
          <cell r="N71" t="str">
            <v>　</v>
          </cell>
          <cell r="O71" t="str">
            <v>　</v>
          </cell>
          <cell r="P71" t="str">
            <v>耕作地</v>
          </cell>
        </row>
        <row r="72">
          <cell r="A72" t="str">
            <v>特認地域</v>
          </cell>
          <cell r="E72" t="str">
            <v>田</v>
          </cell>
          <cell r="F72">
            <v>194</v>
          </cell>
          <cell r="G72" t="str">
            <v>急傾斜</v>
          </cell>
          <cell r="K72" t="str">
            <v>　</v>
          </cell>
          <cell r="L72" t="str">
            <v>　</v>
          </cell>
          <cell r="N72" t="str">
            <v>　</v>
          </cell>
          <cell r="O72" t="str">
            <v>　</v>
          </cell>
          <cell r="P72" t="str">
            <v>耕作地</v>
          </cell>
        </row>
        <row r="73">
          <cell r="A73" t="str">
            <v>特認地域</v>
          </cell>
          <cell r="E73" t="str">
            <v>田</v>
          </cell>
          <cell r="F73">
            <v>56</v>
          </cell>
          <cell r="G73" t="str">
            <v>急傾斜</v>
          </cell>
          <cell r="K73" t="str">
            <v>　</v>
          </cell>
          <cell r="L73" t="str">
            <v>　</v>
          </cell>
          <cell r="N73" t="str">
            <v>　</v>
          </cell>
          <cell r="O73" t="str">
            <v>　</v>
          </cell>
          <cell r="P73" t="str">
            <v>耕作地</v>
          </cell>
        </row>
        <row r="74">
          <cell r="A74" t="str">
            <v>特認地域</v>
          </cell>
          <cell r="E74" t="str">
            <v>田</v>
          </cell>
          <cell r="F74">
            <v>637</v>
          </cell>
          <cell r="G74" t="str">
            <v>急傾斜</v>
          </cell>
          <cell r="K74" t="str">
            <v>　</v>
          </cell>
          <cell r="L74" t="str">
            <v>　</v>
          </cell>
          <cell r="N74" t="str">
            <v>　</v>
          </cell>
          <cell r="O74" t="str">
            <v>　</v>
          </cell>
          <cell r="P74" t="str">
            <v>耕作地</v>
          </cell>
        </row>
        <row r="75">
          <cell r="A75" t="str">
            <v>特認地域</v>
          </cell>
          <cell r="E75" t="str">
            <v>畑</v>
          </cell>
          <cell r="F75">
            <v>557</v>
          </cell>
          <cell r="G75" t="str">
            <v>特認基準</v>
          </cell>
          <cell r="K75" t="str">
            <v>　</v>
          </cell>
          <cell r="L75" t="str">
            <v>　</v>
          </cell>
          <cell r="N75" t="str">
            <v>　</v>
          </cell>
          <cell r="O75" t="str">
            <v>　</v>
          </cell>
          <cell r="P75" t="str">
            <v>耕作地</v>
          </cell>
        </row>
        <row r="76">
          <cell r="A76" t="str">
            <v>特認地域</v>
          </cell>
          <cell r="E76" t="str">
            <v>畑</v>
          </cell>
          <cell r="F76">
            <v>39</v>
          </cell>
          <cell r="G76" t="str">
            <v>交付対象外（田畑混在地）</v>
          </cell>
          <cell r="K76" t="str">
            <v>　</v>
          </cell>
          <cell r="L76" t="str">
            <v>　</v>
          </cell>
          <cell r="N76" t="str">
            <v>　</v>
          </cell>
          <cell r="O76" t="str">
            <v>　</v>
          </cell>
          <cell r="P76" t="str">
            <v>耕作地</v>
          </cell>
        </row>
        <row r="77">
          <cell r="A77" t="str">
            <v>特認地域</v>
          </cell>
          <cell r="E77" t="str">
            <v>畑</v>
          </cell>
          <cell r="F77">
            <v>3692</v>
          </cell>
          <cell r="G77" t="str">
            <v>緩傾斜</v>
          </cell>
          <cell r="K77" t="str">
            <v>　</v>
          </cell>
          <cell r="L77" t="str">
            <v>　</v>
          </cell>
          <cell r="N77" t="str">
            <v>　</v>
          </cell>
          <cell r="O77" t="str">
            <v>　</v>
          </cell>
          <cell r="P77" t="str">
            <v>耕作地</v>
          </cell>
        </row>
        <row r="78">
          <cell r="A78" t="str">
            <v>特認地域</v>
          </cell>
          <cell r="E78" t="str">
            <v>草地</v>
          </cell>
          <cell r="F78">
            <v>110</v>
          </cell>
          <cell r="G78" t="str">
            <v>急傾斜</v>
          </cell>
          <cell r="K78" t="str">
            <v>　</v>
          </cell>
          <cell r="L78" t="str">
            <v>　</v>
          </cell>
          <cell r="N78" t="str">
            <v>　</v>
          </cell>
          <cell r="O78" t="str">
            <v>　</v>
          </cell>
          <cell r="P78" t="str">
            <v>耕作地</v>
          </cell>
        </row>
        <row r="79">
          <cell r="A79" t="str">
            <v>特認地域</v>
          </cell>
          <cell r="E79" t="str">
            <v>草地</v>
          </cell>
          <cell r="F79">
            <v>120</v>
          </cell>
          <cell r="G79" t="str">
            <v>緩傾斜</v>
          </cell>
          <cell r="K79" t="str">
            <v>　</v>
          </cell>
          <cell r="L79" t="str">
            <v>　</v>
          </cell>
          <cell r="O79" t="str">
            <v>〇</v>
          </cell>
          <cell r="P79" t="str">
            <v>耕作地</v>
          </cell>
        </row>
        <row r="80">
          <cell r="A80" t="str">
            <v>特認地域</v>
          </cell>
          <cell r="E80" t="str">
            <v>草地</v>
          </cell>
          <cell r="F80">
            <v>130</v>
          </cell>
          <cell r="G80" t="str">
            <v>高齢化・耕作放棄率</v>
          </cell>
          <cell r="K80" t="str">
            <v>　</v>
          </cell>
          <cell r="L80" t="str">
            <v>　</v>
          </cell>
          <cell r="N80" t="str">
            <v>　</v>
          </cell>
          <cell r="O80" t="str">
            <v>　</v>
          </cell>
          <cell r="P80" t="str">
            <v>耕作地</v>
          </cell>
        </row>
        <row r="81">
          <cell r="A81" t="str">
            <v>特認地域</v>
          </cell>
          <cell r="E81" t="str">
            <v>草地</v>
          </cell>
          <cell r="F81">
            <v>140</v>
          </cell>
          <cell r="G81" t="str">
            <v>草地比率の高い草地</v>
          </cell>
          <cell r="K81" t="str">
            <v>　</v>
          </cell>
          <cell r="L81" t="str">
            <v>　</v>
          </cell>
          <cell r="N81" t="str">
            <v>　</v>
          </cell>
          <cell r="O81" t="str">
            <v>　</v>
          </cell>
          <cell r="P81" t="str">
            <v>耕作地</v>
          </cell>
        </row>
        <row r="82">
          <cell r="A82" t="str">
            <v>特認地域</v>
          </cell>
          <cell r="E82" t="str">
            <v>草地</v>
          </cell>
          <cell r="F82">
            <v>150</v>
          </cell>
          <cell r="G82" t="str">
            <v>特認基準</v>
          </cell>
          <cell r="L82" t="str">
            <v>　</v>
          </cell>
          <cell r="N82" t="str">
            <v>　</v>
          </cell>
          <cell r="O82" t="str">
            <v>　</v>
          </cell>
          <cell r="P82" t="str">
            <v>耕作地</v>
          </cell>
        </row>
        <row r="83">
          <cell r="A83" t="str">
            <v>特認地域</v>
          </cell>
          <cell r="E83" t="str">
            <v>草地</v>
          </cell>
          <cell r="F83">
            <v>160</v>
          </cell>
          <cell r="G83" t="str">
            <v>交付対象外（田草地混在地以外）</v>
          </cell>
          <cell r="K83" t="str">
            <v>　</v>
          </cell>
          <cell r="L83" t="str">
            <v>　</v>
          </cell>
          <cell r="N83" t="str">
            <v>　</v>
          </cell>
          <cell r="O83" t="str">
            <v>　</v>
          </cell>
          <cell r="P83" t="str">
            <v>耕作地</v>
          </cell>
        </row>
        <row r="84">
          <cell r="A84" t="str">
            <v>特認地域</v>
          </cell>
          <cell r="E84" t="str">
            <v>草地</v>
          </cell>
          <cell r="F84">
            <v>170</v>
          </cell>
          <cell r="G84" t="str">
            <v>交付対象外（田草地混在地）</v>
          </cell>
          <cell r="K84" t="str">
            <v>　</v>
          </cell>
          <cell r="L84" t="str">
            <v>　</v>
          </cell>
          <cell r="N84" t="str">
            <v>　</v>
          </cell>
          <cell r="O84" t="str">
            <v>　</v>
          </cell>
          <cell r="P84" t="str">
            <v>耕作地</v>
          </cell>
        </row>
        <row r="85">
          <cell r="A85" t="str">
            <v>特認地域</v>
          </cell>
          <cell r="E85" t="str">
            <v>採草放牧地</v>
          </cell>
          <cell r="F85">
            <v>210</v>
          </cell>
          <cell r="G85" t="str">
            <v>急傾斜</v>
          </cell>
          <cell r="K85" t="str">
            <v>　</v>
          </cell>
          <cell r="L85" t="str">
            <v>　</v>
          </cell>
          <cell r="N85" t="str">
            <v>　</v>
          </cell>
          <cell r="O85" t="str">
            <v>　</v>
          </cell>
          <cell r="P85" t="str">
            <v>耕作地</v>
          </cell>
        </row>
        <row r="86">
          <cell r="A86" t="str">
            <v>特認地域</v>
          </cell>
          <cell r="E86" t="str">
            <v>採草放牧地</v>
          </cell>
          <cell r="F86">
            <v>220</v>
          </cell>
          <cell r="G86" t="str">
            <v>急傾斜</v>
          </cell>
          <cell r="K86" t="str">
            <v>　</v>
          </cell>
          <cell r="L86" t="str">
            <v>　</v>
          </cell>
          <cell r="O86" t="str">
            <v>〇</v>
          </cell>
          <cell r="P86" t="str">
            <v>耕作地</v>
          </cell>
        </row>
        <row r="87">
          <cell r="A87" t="str">
            <v>特認地域</v>
          </cell>
          <cell r="E87" t="str">
            <v>採草放牧地</v>
          </cell>
          <cell r="F87">
            <v>230</v>
          </cell>
          <cell r="G87" t="str">
            <v>特認基準</v>
          </cell>
          <cell r="K87" t="str">
            <v>　</v>
          </cell>
          <cell r="L87" t="str">
            <v>　</v>
          </cell>
          <cell r="N87" t="str">
            <v>　</v>
          </cell>
          <cell r="O87" t="str">
            <v>　</v>
          </cell>
          <cell r="P87" t="str">
            <v>耕作地</v>
          </cell>
        </row>
        <row r="88">
          <cell r="A88" t="str">
            <v>特認地域</v>
          </cell>
          <cell r="E88" t="str">
            <v>採草放牧地</v>
          </cell>
          <cell r="F88">
            <v>240</v>
          </cell>
          <cell r="G88" t="str">
            <v>交付対象外（田採草放牧地混在地）</v>
          </cell>
          <cell r="K88" t="str">
            <v>　</v>
          </cell>
          <cell r="L88" t="str">
            <v>　</v>
          </cell>
          <cell r="N88" t="str">
            <v>　</v>
          </cell>
          <cell r="O88" t="str">
            <v>　</v>
          </cell>
          <cell r="P88" t="str">
            <v>耕作地</v>
          </cell>
        </row>
        <row r="89">
          <cell r="A89" t="str">
            <v>特認地域</v>
          </cell>
          <cell r="E89" t="str">
            <v>採草放牧地</v>
          </cell>
          <cell r="F89">
            <v>250</v>
          </cell>
          <cell r="G89" t="str">
            <v>交付対象外（田採草放牧地混在地以外）</v>
          </cell>
          <cell r="K89" t="str">
            <v>　</v>
          </cell>
          <cell r="L89" t="str">
            <v>　</v>
          </cell>
          <cell r="N89" t="str">
            <v>　</v>
          </cell>
          <cell r="O89" t="str">
            <v>　</v>
          </cell>
          <cell r="P89" t="str">
            <v>耕作地</v>
          </cell>
        </row>
        <row r="90">
          <cell r="K90" t="str">
            <v>　</v>
          </cell>
          <cell r="L90" t="str">
            <v>　</v>
          </cell>
          <cell r="N90" t="str">
            <v>　</v>
          </cell>
          <cell r="O90" t="str">
            <v>　</v>
          </cell>
        </row>
        <row r="91">
          <cell r="K91" t="str">
            <v>　</v>
          </cell>
          <cell r="L91" t="str">
            <v>　</v>
          </cell>
          <cell r="N91" t="str">
            <v>　</v>
          </cell>
          <cell r="O91" t="str">
            <v>　</v>
          </cell>
        </row>
        <row r="92">
          <cell r="K92" t="str">
            <v>　</v>
          </cell>
          <cell r="L92" t="str">
            <v>　</v>
          </cell>
          <cell r="N92" t="str">
            <v>　</v>
          </cell>
          <cell r="O92" t="str">
            <v>　</v>
          </cell>
        </row>
        <row r="93">
          <cell r="K93" t="str">
            <v>　</v>
          </cell>
          <cell r="L93" t="str">
            <v>　</v>
          </cell>
          <cell r="N93" t="str">
            <v>　</v>
          </cell>
          <cell r="O93" t="str">
            <v>　</v>
          </cell>
        </row>
        <row r="94">
          <cell r="K94" t="str">
            <v>　</v>
          </cell>
          <cell r="L94" t="str">
            <v>　</v>
          </cell>
          <cell r="N94" t="str">
            <v>　</v>
          </cell>
          <cell r="O94" t="str">
            <v>　</v>
          </cell>
        </row>
        <row r="95">
          <cell r="K95" t="str">
            <v>　</v>
          </cell>
          <cell r="L95" t="str">
            <v>　</v>
          </cell>
          <cell r="N95" t="str">
            <v>　</v>
          </cell>
          <cell r="O95" t="str">
            <v>　</v>
          </cell>
        </row>
        <row r="96">
          <cell r="K96" t="str">
            <v>　</v>
          </cell>
          <cell r="L96" t="str">
            <v>　</v>
          </cell>
          <cell r="N96" t="str">
            <v>　</v>
          </cell>
          <cell r="O96" t="str">
            <v>　</v>
          </cell>
        </row>
        <row r="97">
          <cell r="K97" t="str">
            <v>　</v>
          </cell>
          <cell r="L97" t="str">
            <v>　</v>
          </cell>
          <cell r="N97" t="str">
            <v>　</v>
          </cell>
          <cell r="O97" t="str">
            <v>　</v>
          </cell>
        </row>
        <row r="98">
          <cell r="K98" t="str">
            <v>　</v>
          </cell>
          <cell r="L98" t="str">
            <v>　</v>
          </cell>
          <cell r="N98" t="str">
            <v>　</v>
          </cell>
          <cell r="O98" t="str">
            <v>　</v>
          </cell>
        </row>
        <row r="99">
          <cell r="K99" t="str">
            <v>　</v>
          </cell>
          <cell r="L99" t="str">
            <v>　</v>
          </cell>
          <cell r="N99" t="str">
            <v>　</v>
          </cell>
          <cell r="O99" t="str">
            <v>　</v>
          </cell>
        </row>
        <row r="100">
          <cell r="K100" t="str">
            <v>　</v>
          </cell>
          <cell r="L100" t="str">
            <v>　</v>
          </cell>
          <cell r="N100" t="str">
            <v>　</v>
          </cell>
          <cell r="O100" t="str">
            <v>　</v>
          </cell>
        </row>
        <row r="101">
          <cell r="K101" t="str">
            <v>　</v>
          </cell>
          <cell r="L101" t="str">
            <v>　</v>
          </cell>
          <cell r="N101" t="str">
            <v>　</v>
          </cell>
          <cell r="O101" t="str">
            <v>　</v>
          </cell>
        </row>
        <row r="102">
          <cell r="K102" t="str">
            <v>　</v>
          </cell>
          <cell r="L102" t="str">
            <v>　</v>
          </cell>
          <cell r="N102" t="str">
            <v>　</v>
          </cell>
          <cell r="O102" t="str">
            <v>　</v>
          </cell>
        </row>
        <row r="103">
          <cell r="K103" t="str">
            <v>　</v>
          </cell>
          <cell r="L103" t="str">
            <v>　</v>
          </cell>
          <cell r="N103" t="str">
            <v>　</v>
          </cell>
          <cell r="O103" t="str">
            <v>　</v>
          </cell>
        </row>
        <row r="104">
          <cell r="K104" t="str">
            <v>　</v>
          </cell>
          <cell r="L104" t="str">
            <v>　</v>
          </cell>
          <cell r="N104" t="str">
            <v>　</v>
          </cell>
          <cell r="O104" t="str">
            <v>　</v>
          </cell>
        </row>
        <row r="105">
          <cell r="K105" t="str">
            <v>　</v>
          </cell>
          <cell r="L105" t="str">
            <v>　</v>
          </cell>
          <cell r="N105" t="str">
            <v>　</v>
          </cell>
          <cell r="O105" t="str">
            <v>　</v>
          </cell>
        </row>
      </sheetData>
      <sheetData sheetId="2">
        <row r="2">
          <cell r="A2" t="str">
            <v>田</v>
          </cell>
          <cell r="B2" t="str">
            <v>畑</v>
          </cell>
          <cell r="C2" t="str">
            <v>草地</v>
          </cell>
          <cell r="D2" t="str">
            <v>採草放牧地</v>
          </cell>
        </row>
      </sheetData>
      <sheetData sheetId="3">
        <row r="3">
          <cell r="E3" t="str">
            <v>年　　月　　日</v>
          </cell>
        </row>
      </sheetData>
      <sheetData sheetId="4" refreshError="1"/>
      <sheetData sheetId="5">
        <row r="19">
          <cell r="D19" t="str">
            <v>□</v>
          </cell>
        </row>
        <row r="20">
          <cell r="D20" t="str">
            <v>☑</v>
          </cell>
          <cell r="R20" t="str">
            <v>別紙1</v>
          </cell>
        </row>
        <row r="21">
          <cell r="D21" t="str">
            <v>□</v>
          </cell>
        </row>
        <row r="38">
          <cell r="E38">
            <v>7</v>
          </cell>
        </row>
      </sheetData>
      <sheetData sheetId="6" refreshError="1"/>
      <sheetData sheetId="7">
        <row r="7">
          <cell r="H7" t="str">
            <v>A</v>
          </cell>
          <cell r="I7" t="str">
            <v>ア</v>
          </cell>
        </row>
        <row r="8">
          <cell r="H8" t="str">
            <v>B</v>
          </cell>
          <cell r="I8" t="str">
            <v>イ</v>
          </cell>
        </row>
        <row r="9">
          <cell r="H9" t="str">
            <v>B</v>
          </cell>
          <cell r="I9" t="str">
            <v>ウ</v>
          </cell>
        </row>
        <row r="10">
          <cell r="H10" t="str">
            <v>C</v>
          </cell>
          <cell r="I10" t="str">
            <v>−</v>
          </cell>
        </row>
        <row r="11">
          <cell r="H11" t="str">
            <v>E</v>
          </cell>
          <cell r="I11" t="str">
            <v>−</v>
          </cell>
        </row>
        <row r="12">
          <cell r="H12" t="str">
            <v>F</v>
          </cell>
          <cell r="I12" t="str">
            <v>−</v>
          </cell>
        </row>
        <row r="13">
          <cell r="H13" t="str">
            <v>G</v>
          </cell>
          <cell r="I13" t="str">
            <v>−</v>
          </cell>
        </row>
        <row r="14">
          <cell r="H14" t="str">
            <v>H</v>
          </cell>
          <cell r="I14" t="str">
            <v>−</v>
          </cell>
        </row>
        <row r="15">
          <cell r="H15" t="str">
            <v>I</v>
          </cell>
          <cell r="I15" t="str">
            <v>−</v>
          </cell>
        </row>
        <row r="16">
          <cell r="H16" t="str">
            <v>J</v>
          </cell>
          <cell r="I16" t="str">
            <v>−</v>
          </cell>
        </row>
        <row r="17">
          <cell r="H17" t="str">
            <v>K</v>
          </cell>
          <cell r="I17" t="str">
            <v>−</v>
          </cell>
        </row>
        <row r="18">
          <cell r="H18" t="str">
            <v>L</v>
          </cell>
          <cell r="I18" t="str">
            <v>エ</v>
          </cell>
        </row>
        <row r="19">
          <cell r="H19" t="str">
            <v>M</v>
          </cell>
          <cell r="I19" t="str">
            <v>−</v>
          </cell>
        </row>
        <row r="20">
          <cell r="H20" t="str">
            <v>A</v>
          </cell>
          <cell r="I20" t="str">
            <v>カ</v>
          </cell>
        </row>
        <row r="21">
          <cell r="H21" t="str">
            <v>B</v>
          </cell>
          <cell r="I21" t="str">
            <v>キ</v>
          </cell>
        </row>
        <row r="22">
          <cell r="H22" t="str">
            <v>C</v>
          </cell>
          <cell r="I22" t="str">
            <v>−</v>
          </cell>
        </row>
        <row r="23">
          <cell r="H23" t="str">
            <v>L</v>
          </cell>
          <cell r="I23" t="str">
            <v>−</v>
          </cell>
        </row>
        <row r="24">
          <cell r="H24" t="str">
            <v>M</v>
          </cell>
          <cell r="I24" t="str">
            <v>−</v>
          </cell>
        </row>
        <row r="25">
          <cell r="H25" t="str">
            <v>A</v>
          </cell>
          <cell r="I25" t="str">
            <v>イ</v>
          </cell>
        </row>
        <row r="26">
          <cell r="H26" t="str">
            <v>B</v>
          </cell>
          <cell r="I26" t="str">
            <v>キ</v>
          </cell>
        </row>
        <row r="27">
          <cell r="H27" t="str">
            <v>A</v>
          </cell>
          <cell r="I27" t="str">
            <v>カ</v>
          </cell>
        </row>
        <row r="28">
          <cell r="H28" t="str">
            <v>B</v>
          </cell>
          <cell r="I28" t="str">
            <v>ケ</v>
          </cell>
        </row>
        <row r="39">
          <cell r="H39" t="str">
            <v>年齢分類記号リスト</v>
          </cell>
        </row>
      </sheetData>
      <sheetData sheetId="8">
        <row r="11">
          <cell r="K11" t="str">
            <v>丙川　三郎</v>
          </cell>
        </row>
        <row r="12">
          <cell r="K12" t="str">
            <v>丙川　三郎</v>
          </cell>
        </row>
        <row r="13">
          <cell r="K13" t="str">
            <v>乙山　次郎</v>
          </cell>
        </row>
        <row r="14">
          <cell r="K14" t="str">
            <v>乙山　次郎</v>
          </cell>
        </row>
        <row r="15">
          <cell r="K15" t="str">
            <v>甲田　太郎</v>
          </cell>
        </row>
        <row r="16">
          <cell r="K16" t="str">
            <v>丙川　三郎</v>
          </cell>
        </row>
        <row r="33">
          <cell r="A33">
            <v>4</v>
          </cell>
        </row>
        <row r="63">
          <cell r="C63">
            <v>38346</v>
          </cell>
          <cell r="I63">
            <v>302237</v>
          </cell>
          <cell r="N63">
            <v>38846</v>
          </cell>
          <cell r="S63">
            <v>27537</v>
          </cell>
          <cell r="X63">
            <v>399</v>
          </cell>
        </row>
        <row r="71">
          <cell r="B71">
            <v>907</v>
          </cell>
          <cell r="E71">
            <v>1233</v>
          </cell>
          <cell r="P71">
            <v>21400</v>
          </cell>
        </row>
        <row r="72">
          <cell r="H72">
            <v>0</v>
          </cell>
          <cell r="J72">
            <v>0</v>
          </cell>
          <cell r="P72">
            <v>0</v>
          </cell>
        </row>
        <row r="80">
          <cell r="B80">
            <v>738</v>
          </cell>
          <cell r="E80">
            <v>0</v>
          </cell>
          <cell r="S80">
            <v>4428</v>
          </cell>
        </row>
        <row r="88">
          <cell r="S88">
            <v>0</v>
          </cell>
        </row>
        <row r="97">
          <cell r="B97" t="str">
            <v>○○集落</v>
          </cell>
        </row>
        <row r="98">
          <cell r="B98" t="str">
            <v>○○集落</v>
          </cell>
        </row>
        <row r="110">
          <cell r="B110">
            <v>0</v>
          </cell>
          <cell r="D110">
            <v>0</v>
          </cell>
          <cell r="F110">
            <v>0</v>
          </cell>
          <cell r="I110">
            <v>0</v>
          </cell>
          <cell r="K110">
            <v>5000</v>
          </cell>
          <cell r="P110">
            <v>0</v>
          </cell>
        </row>
        <row r="130">
          <cell r="B130" t="str">
            <v>〇</v>
          </cell>
        </row>
        <row r="131">
          <cell r="B131" t="str">
            <v>〇</v>
          </cell>
        </row>
        <row r="134">
          <cell r="D134" t="str">
            <v xml:space="preserve">例)農業生産活動の継続に向けた集落機能強化
</v>
          </cell>
        </row>
        <row r="139">
          <cell r="B139" t="str">
            <v>〇</v>
          </cell>
        </row>
        <row r="146">
          <cell r="B146" t="str">
            <v>〇</v>
          </cell>
        </row>
        <row r="155">
          <cell r="A155" t="str">
            <v>✓</v>
          </cell>
        </row>
        <row r="157">
          <cell r="A157" t="str">
            <v>〇</v>
          </cell>
        </row>
        <row r="169">
          <cell r="H169" t="str">
            <v>〇</v>
          </cell>
          <cell r="N169" t="str">
            <v>〇</v>
          </cell>
        </row>
        <row r="170">
          <cell r="H170" t="str">
            <v>〇</v>
          </cell>
        </row>
        <row r="171">
          <cell r="D171" t="str">
            <v>○○を実施する</v>
          </cell>
        </row>
        <row r="177">
          <cell r="A177" t="str">
            <v>〇</v>
          </cell>
        </row>
        <row r="180">
          <cell r="A180" t="str">
            <v>〇</v>
          </cell>
        </row>
        <row r="183">
          <cell r="A183" t="str">
            <v>〇</v>
          </cell>
        </row>
        <row r="185">
          <cell r="A185" t="str">
            <v>〇</v>
          </cell>
        </row>
        <row r="205">
          <cell r="R205">
            <v>300000</v>
          </cell>
        </row>
        <row r="206">
          <cell r="R206">
            <v>30000</v>
          </cell>
        </row>
        <row r="207">
          <cell r="R207">
            <v>20000</v>
          </cell>
        </row>
        <row r="208">
          <cell r="R208">
            <v>100000</v>
          </cell>
        </row>
        <row r="209">
          <cell r="R209">
            <v>100000</v>
          </cell>
        </row>
        <row r="210">
          <cell r="R210">
            <v>20000</v>
          </cell>
        </row>
        <row r="211">
          <cell r="R211">
            <v>1000000</v>
          </cell>
        </row>
        <row r="213">
          <cell r="R213">
            <v>800000</v>
          </cell>
        </row>
        <row r="215">
          <cell r="R215">
            <v>500000</v>
          </cell>
        </row>
        <row r="216">
          <cell r="R216">
            <v>500000</v>
          </cell>
        </row>
        <row r="217">
          <cell r="R217">
            <v>600000</v>
          </cell>
        </row>
        <row r="218">
          <cell r="R218">
            <v>30000</v>
          </cell>
        </row>
        <row r="241">
          <cell r="M241">
            <v>200000</v>
          </cell>
        </row>
        <row r="256">
          <cell r="S256" t="str">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ell>
        </row>
        <row r="258">
          <cell r="J258">
            <v>11</v>
          </cell>
        </row>
        <row r="260">
          <cell r="S260" t="str">
            <v>[イ　棚田等の保全を通じた多面にわたる機能の維持・発揮]
例) 【生産性向上】食味基準を設ける等により品質向上を図り棚田米の販売量/額を〇t /円 から〇t /円に増加させる。</v>
          </cell>
        </row>
        <row r="261">
          <cell r="S261" t="str">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ell>
        </row>
        <row r="266">
          <cell r="S266" t="str">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ell>
        </row>
        <row r="268">
          <cell r="J268">
            <v>11</v>
          </cell>
        </row>
        <row r="270">
          <cell r="S270" t="str">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ell>
        </row>
        <row r="272">
          <cell r="J272">
            <v>11</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7">
          <cell r="B17" t="str">
            <v>○</v>
          </cell>
        </row>
        <row r="19">
          <cell r="B19" t="str">
            <v>○</v>
          </cell>
        </row>
        <row r="21">
          <cell r="B21" t="str">
            <v>○</v>
          </cell>
        </row>
      </sheetData>
      <sheetData sheetId="18">
        <row r="6">
          <cell r="B6" t="str">
            <v>農林地域集落協定ネットワーク協議会</v>
          </cell>
        </row>
        <row r="11">
          <cell r="B11" t="str">
            <v>（自協定）あいうえお集落協定</v>
          </cell>
        </row>
        <row r="12">
          <cell r="B12" t="str">
            <v>Ｂ協定</v>
          </cell>
        </row>
        <row r="13">
          <cell r="B13" t="str">
            <v>Ｃ協定</v>
          </cell>
        </row>
        <row r="15">
          <cell r="F15">
            <v>400.35999999999996</v>
          </cell>
        </row>
        <row r="20">
          <cell r="H20" t="str">
            <v>　</v>
          </cell>
        </row>
        <row r="21">
          <cell r="B21" t="str">
            <v>○</v>
          </cell>
          <cell r="H21" t="str">
            <v>○</v>
          </cell>
        </row>
        <row r="22">
          <cell r="B22" t="str">
            <v>　</v>
          </cell>
          <cell r="H22" t="str">
            <v>　</v>
          </cell>
        </row>
        <row r="23">
          <cell r="B23" t="str">
            <v>○</v>
          </cell>
        </row>
        <row r="29">
          <cell r="B29" t="str">
            <v>○</v>
          </cell>
          <cell r="H29" t="str">
            <v>○</v>
          </cell>
        </row>
        <row r="30">
          <cell r="H30" t="str">
            <v>○</v>
          </cell>
        </row>
        <row r="31">
          <cell r="B31" t="str">
            <v>　</v>
          </cell>
          <cell r="H31" t="str">
            <v>○</v>
          </cell>
        </row>
        <row r="32">
          <cell r="B32" t="str">
            <v>　</v>
          </cell>
          <cell r="H32" t="str">
            <v>　</v>
          </cell>
        </row>
        <row r="33">
          <cell r="B33" t="str">
            <v>　</v>
          </cell>
          <cell r="H33" t="str">
            <v>　</v>
          </cell>
        </row>
        <row r="34">
          <cell r="B34" t="str">
            <v>○</v>
          </cell>
        </row>
        <row r="38">
          <cell r="B38" t="str">
            <v>○</v>
          </cell>
          <cell r="G38" t="str">
            <v>　</v>
          </cell>
        </row>
        <row r="39">
          <cell r="B39" t="str">
            <v>○</v>
          </cell>
          <cell r="G39" t="str">
            <v>　</v>
          </cell>
        </row>
        <row r="65">
          <cell r="B65" t="str">
            <v>　</v>
          </cell>
        </row>
        <row r="66">
          <cell r="B66" t="str">
            <v>○</v>
          </cell>
        </row>
        <row r="67">
          <cell r="B67" t="str">
            <v>　</v>
          </cell>
        </row>
        <row r="68">
          <cell r="B68" t="str">
            <v>　</v>
          </cell>
        </row>
        <row r="69">
          <cell r="B69" t="str">
            <v>　</v>
          </cell>
        </row>
        <row r="70">
          <cell r="B70" t="str">
            <v>　</v>
          </cell>
        </row>
      </sheetData>
      <sheetData sheetId="19">
        <row r="6">
          <cell r="B6" t="str">
            <v>農林地域広域集落協定</v>
          </cell>
        </row>
        <row r="11">
          <cell r="B11" t="str">
            <v>（自協定）あいうえお集落協定</v>
          </cell>
        </row>
        <row r="12">
          <cell r="B12" t="str">
            <v>Ｅ協定</v>
          </cell>
        </row>
        <row r="13">
          <cell r="B13" t="str">
            <v>Ｆ協定</v>
          </cell>
        </row>
        <row r="15">
          <cell r="F15">
            <v>397.65999999999997</v>
          </cell>
        </row>
        <row r="20">
          <cell r="B20" t="str">
            <v>　</v>
          </cell>
          <cell r="H20" t="str">
            <v>　</v>
          </cell>
        </row>
        <row r="21">
          <cell r="B21" t="str">
            <v>○</v>
          </cell>
          <cell r="H21" t="str">
            <v>　</v>
          </cell>
        </row>
        <row r="22">
          <cell r="B22" t="str">
            <v>　</v>
          </cell>
          <cell r="H22" t="str">
            <v>○</v>
          </cell>
        </row>
        <row r="23">
          <cell r="B23" t="str">
            <v>○</v>
          </cell>
          <cell r="J23" t="str">
            <v>農作業機械の老朽化及びオペレーターの不足</v>
          </cell>
        </row>
        <row r="29">
          <cell r="B29" t="str">
            <v>○</v>
          </cell>
          <cell r="H29" t="str">
            <v>　</v>
          </cell>
        </row>
        <row r="30">
          <cell r="B30" t="str">
            <v>　</v>
          </cell>
          <cell r="H30" t="str">
            <v>　</v>
          </cell>
        </row>
        <row r="31">
          <cell r="B31" t="str">
            <v>○</v>
          </cell>
          <cell r="H31" t="str">
            <v>　</v>
          </cell>
        </row>
        <row r="32">
          <cell r="B32" t="str">
            <v>○</v>
          </cell>
          <cell r="H32" t="str">
            <v>○</v>
          </cell>
        </row>
        <row r="33">
          <cell r="B33" t="str">
            <v>○</v>
          </cell>
          <cell r="H33" t="str">
            <v>○</v>
          </cell>
        </row>
        <row r="34">
          <cell r="J34" t="str">
            <v>農作業機械のオペレーターの確保</v>
          </cell>
        </row>
      </sheetData>
      <sheetData sheetId="20">
        <row r="22">
          <cell r="G22">
            <v>5</v>
          </cell>
        </row>
        <row r="31">
          <cell r="B31" t="str">
            <v>○</v>
          </cell>
          <cell r="H31" t="str">
            <v>　</v>
          </cell>
        </row>
        <row r="32">
          <cell r="B32" t="str">
            <v>○</v>
          </cell>
          <cell r="H32" t="str">
            <v>○</v>
          </cell>
        </row>
        <row r="33">
          <cell r="B33" t="str">
            <v>　</v>
          </cell>
          <cell r="J33" t="str">
            <v>棚田の荒廃</v>
          </cell>
        </row>
        <row r="39">
          <cell r="B39" t="str">
            <v>○</v>
          </cell>
          <cell r="H39" t="str">
            <v>　</v>
          </cell>
        </row>
        <row r="40">
          <cell r="B40" t="str">
            <v>○</v>
          </cell>
          <cell r="H40" t="str">
            <v>○</v>
          </cell>
        </row>
        <row r="41">
          <cell r="B41" t="str">
            <v>　</v>
          </cell>
          <cell r="H41" t="str">
            <v>○</v>
          </cell>
        </row>
        <row r="42">
          <cell r="B42" t="str">
            <v>○</v>
          </cell>
          <cell r="J42" t="str">
            <v>棚田資源を活かした振興活動</v>
          </cell>
        </row>
        <row r="43">
          <cell r="B43" t="str">
            <v>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6.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C424-1AE5-4EDD-A6F1-6ADBD8F014B5}">
  <sheetPr>
    <tabColor rgb="FF0070C0"/>
  </sheetPr>
  <dimension ref="A1:IX66"/>
  <sheetViews>
    <sheetView showGridLines="0" tabSelected="1" view="pageBreakPreview" zoomScale="116" zoomScaleNormal="100" zoomScaleSheetLayoutView="100" workbookViewId="0">
      <selection activeCell="D3" sqref="D3"/>
    </sheetView>
  </sheetViews>
  <sheetFormatPr defaultColWidth="9" defaultRowHeight="18.75"/>
  <cols>
    <col min="1" max="2" width="2.75" style="2" customWidth="1"/>
    <col min="3" max="3" width="11" style="2" customWidth="1"/>
    <col min="4" max="4" width="17.625" style="2" customWidth="1"/>
    <col min="5" max="5" width="21.375" style="2" customWidth="1"/>
    <col min="6" max="6" width="14" style="2" customWidth="1"/>
    <col min="7" max="7" width="37.125" style="2" customWidth="1"/>
    <col min="8" max="8" width="2.625" style="2" customWidth="1"/>
    <col min="9" max="9" width="5.75" style="3" customWidth="1"/>
    <col min="10" max="258" width="9" style="3"/>
    <col min="259" max="16384" width="9" style="2"/>
  </cols>
  <sheetData>
    <row r="1" spans="1:258" ht="43.5" customHeight="1">
      <c r="A1" s="1" t="s">
        <v>0</v>
      </c>
    </row>
    <row r="2" spans="1:258" ht="24" customHeight="1" thickBot="1">
      <c r="A2" s="4" t="s">
        <v>1</v>
      </c>
      <c r="B2" s="4"/>
      <c r="C2" s="4"/>
      <c r="D2" s="5"/>
      <c r="E2" s="5"/>
      <c r="F2" s="5"/>
      <c r="G2" s="5"/>
      <c r="H2" s="5"/>
    </row>
    <row r="3" spans="1:258" ht="21" customHeight="1">
      <c r="B3" s="6" t="s">
        <v>2</v>
      </c>
      <c r="C3" s="7"/>
      <c r="D3" s="8" t="s">
        <v>3</v>
      </c>
      <c r="E3" s="652" t="s">
        <v>4</v>
      </c>
      <c r="F3" s="652"/>
      <c r="G3" s="653"/>
    </row>
    <row r="4" spans="1:258" ht="21" customHeight="1">
      <c r="B4" s="9" t="s">
        <v>5</v>
      </c>
      <c r="C4" s="10"/>
      <c r="D4" s="11" t="s">
        <v>6</v>
      </c>
      <c r="E4" s="654" t="s">
        <v>7</v>
      </c>
      <c r="F4" s="654"/>
      <c r="G4" s="655"/>
    </row>
    <row r="5" spans="1:258" ht="21" customHeight="1">
      <c r="B5" s="9" t="s">
        <v>8</v>
      </c>
      <c r="C5" s="10"/>
      <c r="D5" s="656" t="s">
        <v>9</v>
      </c>
      <c r="E5" s="656"/>
      <c r="F5" s="656"/>
      <c r="G5" s="657"/>
    </row>
    <row r="6" spans="1:258" ht="21" customHeight="1">
      <c r="B6" s="9" t="s">
        <v>10</v>
      </c>
      <c r="C6" s="10"/>
      <c r="D6" s="12" t="s">
        <v>11</v>
      </c>
      <c r="G6" s="13"/>
    </row>
    <row r="7" spans="1:258" ht="21" customHeight="1" thickBot="1">
      <c r="B7" s="14" t="s">
        <v>12</v>
      </c>
      <c r="C7" s="15"/>
      <c r="D7" s="658" t="s">
        <v>13</v>
      </c>
      <c r="E7" s="658"/>
      <c r="F7" s="658"/>
      <c r="G7" s="659"/>
    </row>
    <row r="8" spans="1:258" ht="6.75" customHeight="1"/>
    <row r="9" spans="1:258" ht="24" customHeight="1">
      <c r="A9" s="4" t="s">
        <v>14</v>
      </c>
      <c r="B9" s="5"/>
      <c r="C9" s="5"/>
      <c r="D9" s="5"/>
      <c r="E9" s="5"/>
      <c r="F9" s="5"/>
      <c r="G9" s="5"/>
      <c r="H9" s="5"/>
      <c r="K9" s="595"/>
      <c r="L9" s="595"/>
      <c r="M9" s="595"/>
    </row>
    <row r="10" spans="1:258" ht="45.75" customHeight="1">
      <c r="B10" s="646" t="s">
        <v>15</v>
      </c>
      <c r="C10" s="646"/>
      <c r="D10" s="646"/>
      <c r="E10" s="646"/>
      <c r="F10" s="646"/>
      <c r="G10" s="646"/>
    </row>
    <row r="11" spans="1:258" ht="21.75" customHeight="1">
      <c r="A11" s="16"/>
      <c r="B11" s="647" t="s">
        <v>16</v>
      </c>
      <c r="C11" s="648"/>
      <c r="D11" s="648"/>
      <c r="E11" s="648"/>
      <c r="F11" s="648"/>
      <c r="G11" s="648"/>
      <c r="H11" s="3"/>
    </row>
    <row r="12" spans="1:258" ht="7.5" customHeight="1">
      <c r="A12" s="17"/>
      <c r="B12" s="18"/>
      <c r="C12" s="19"/>
      <c r="D12" s="19"/>
      <c r="E12" s="19"/>
      <c r="F12" s="19"/>
      <c r="G12" s="19"/>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row>
    <row r="13" spans="1:258" ht="23.25" customHeight="1">
      <c r="B13" s="649" t="s">
        <v>17</v>
      </c>
      <c r="C13" s="649"/>
      <c r="D13" s="649"/>
      <c r="E13" s="649"/>
      <c r="F13" s="649"/>
      <c r="G13" s="649"/>
    </row>
    <row r="14" spans="1:258" ht="23.25" customHeight="1">
      <c r="B14" s="650" t="s">
        <v>18</v>
      </c>
      <c r="C14" s="650"/>
      <c r="D14" s="650"/>
      <c r="E14" s="650"/>
      <c r="F14" s="650"/>
      <c r="G14" s="650"/>
    </row>
    <row r="15" spans="1:258" ht="36" customHeight="1">
      <c r="B15" s="651" t="s">
        <v>19</v>
      </c>
      <c r="C15" s="651"/>
      <c r="D15" s="651"/>
      <c r="E15" s="651"/>
      <c r="F15" s="651"/>
      <c r="G15" s="651"/>
      <c r="J15" s="595"/>
      <c r="K15" s="595"/>
      <c r="L15" s="595"/>
      <c r="M15" s="595"/>
      <c r="N15" s="595"/>
      <c r="O15" s="595"/>
      <c r="P15" s="595"/>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595"/>
      <c r="AV15" s="595"/>
      <c r="AW15" s="595"/>
      <c r="AX15" s="595"/>
      <c r="AY15" s="595"/>
      <c r="AZ15" s="595"/>
      <c r="BA15" s="595"/>
      <c r="BB15" s="595"/>
      <c r="BC15" s="595"/>
      <c r="BD15" s="595"/>
      <c r="BE15" s="595"/>
      <c r="BF15" s="595"/>
      <c r="BG15" s="595"/>
      <c r="BH15" s="595"/>
      <c r="BI15" s="595"/>
      <c r="BJ15" s="595"/>
      <c r="BK15" s="595"/>
      <c r="BL15" s="595"/>
      <c r="BM15" s="595"/>
      <c r="BN15" s="595"/>
      <c r="BO15" s="595"/>
      <c r="BP15" s="595"/>
      <c r="BQ15" s="595"/>
      <c r="BR15" s="595"/>
      <c r="BS15" s="595"/>
      <c r="BT15" s="595"/>
      <c r="BU15" s="595"/>
      <c r="BV15" s="595"/>
      <c r="BW15" s="595"/>
      <c r="BX15" s="595"/>
      <c r="BY15" s="595"/>
      <c r="BZ15" s="595"/>
      <c r="CA15" s="595"/>
      <c r="CB15" s="595"/>
      <c r="CC15" s="595"/>
      <c r="CD15" s="595"/>
      <c r="CE15" s="595"/>
      <c r="CF15" s="595"/>
      <c r="CG15" s="595"/>
      <c r="CH15" s="595"/>
      <c r="CI15" s="595"/>
      <c r="CJ15" s="595"/>
      <c r="CK15" s="595"/>
      <c r="CL15" s="595"/>
      <c r="CM15" s="595"/>
      <c r="CN15" s="595"/>
      <c r="CO15" s="595"/>
      <c r="CP15" s="595"/>
      <c r="CQ15" s="595"/>
      <c r="CR15" s="595"/>
      <c r="CS15" s="595"/>
      <c r="CT15" s="595"/>
      <c r="CU15" s="595"/>
      <c r="CV15" s="595"/>
      <c r="CW15" s="595"/>
      <c r="CX15" s="595"/>
      <c r="CY15" s="595"/>
      <c r="CZ15" s="595"/>
      <c r="DA15" s="595"/>
      <c r="DB15" s="595"/>
      <c r="DC15" s="595"/>
      <c r="DD15" s="595"/>
      <c r="DE15" s="595"/>
      <c r="DF15" s="595"/>
      <c r="DG15" s="595"/>
      <c r="DH15" s="595"/>
      <c r="DI15" s="595"/>
      <c r="DJ15" s="595"/>
      <c r="DK15" s="595"/>
      <c r="DL15" s="595"/>
      <c r="DM15" s="595"/>
      <c r="DN15" s="595"/>
      <c r="DO15" s="595"/>
      <c r="DP15" s="595"/>
      <c r="DQ15" s="595"/>
      <c r="DR15" s="595"/>
      <c r="DS15" s="595"/>
      <c r="DT15" s="595"/>
      <c r="DU15" s="595"/>
      <c r="DV15" s="595"/>
      <c r="DW15" s="595"/>
      <c r="DX15" s="595"/>
      <c r="DY15" s="595"/>
      <c r="DZ15" s="595"/>
      <c r="EA15" s="595"/>
      <c r="EB15" s="595"/>
      <c r="EC15" s="595"/>
      <c r="ED15" s="595"/>
      <c r="EE15" s="595"/>
      <c r="EF15" s="595"/>
      <c r="EG15" s="595"/>
      <c r="EH15" s="595"/>
      <c r="EI15" s="595"/>
      <c r="EJ15" s="595"/>
      <c r="EK15" s="595"/>
      <c r="EL15" s="595"/>
      <c r="EM15" s="595"/>
      <c r="EN15" s="595"/>
      <c r="EO15" s="595"/>
      <c r="EP15" s="595"/>
      <c r="EQ15" s="595"/>
      <c r="ER15" s="595"/>
      <c r="ES15" s="595"/>
      <c r="ET15" s="595"/>
      <c r="EU15" s="595"/>
      <c r="EV15" s="595"/>
      <c r="EW15" s="595"/>
      <c r="EX15" s="595"/>
      <c r="EY15" s="595"/>
      <c r="EZ15" s="595"/>
      <c r="FA15" s="595"/>
      <c r="FB15" s="595"/>
      <c r="FC15" s="595"/>
      <c r="FD15" s="595"/>
      <c r="FE15" s="595"/>
      <c r="FF15" s="595"/>
      <c r="FG15" s="595"/>
      <c r="FH15" s="595"/>
      <c r="FI15" s="595"/>
      <c r="FJ15" s="595"/>
      <c r="FK15" s="595"/>
      <c r="FL15" s="595"/>
      <c r="FM15" s="595"/>
      <c r="FN15" s="595"/>
      <c r="FO15" s="595"/>
      <c r="FP15" s="595"/>
      <c r="FQ15" s="595"/>
      <c r="FR15" s="595"/>
      <c r="FS15" s="595"/>
      <c r="FT15" s="595"/>
      <c r="FU15" s="595"/>
      <c r="FV15" s="595"/>
      <c r="FW15" s="595"/>
      <c r="FX15" s="595"/>
      <c r="FY15" s="595"/>
      <c r="FZ15" s="595"/>
      <c r="GA15" s="595"/>
      <c r="GB15" s="595"/>
      <c r="GC15" s="595"/>
      <c r="GD15" s="595"/>
      <c r="GE15" s="595"/>
      <c r="GF15" s="595"/>
      <c r="GG15" s="595"/>
      <c r="GH15" s="595"/>
      <c r="GI15" s="595"/>
      <c r="GJ15" s="595"/>
      <c r="GK15" s="595"/>
      <c r="GL15" s="595"/>
      <c r="GM15" s="595"/>
      <c r="GN15" s="595"/>
      <c r="GO15" s="595"/>
      <c r="GP15" s="595"/>
      <c r="GQ15" s="595"/>
      <c r="GR15" s="595"/>
      <c r="GS15" s="595"/>
      <c r="GT15" s="595"/>
      <c r="GU15" s="595"/>
      <c r="GV15" s="595"/>
      <c r="GW15" s="595"/>
      <c r="GX15" s="595"/>
      <c r="GY15" s="595"/>
      <c r="GZ15" s="595"/>
      <c r="HA15" s="595"/>
      <c r="HB15" s="595"/>
      <c r="HC15" s="595"/>
      <c r="HD15" s="595"/>
      <c r="HE15" s="595"/>
      <c r="HF15" s="595"/>
      <c r="HG15" s="595"/>
      <c r="HH15" s="595"/>
      <c r="HI15" s="595"/>
      <c r="HJ15" s="595"/>
      <c r="HK15" s="595"/>
      <c r="HL15" s="595"/>
      <c r="HM15" s="595"/>
      <c r="HN15" s="595"/>
      <c r="HO15" s="595"/>
      <c r="HP15" s="595"/>
      <c r="HQ15" s="595"/>
      <c r="HR15" s="595"/>
      <c r="HS15" s="595"/>
      <c r="HT15" s="595"/>
      <c r="HU15" s="595"/>
      <c r="HV15" s="595"/>
      <c r="HW15" s="595"/>
      <c r="HX15" s="595"/>
      <c r="HY15" s="595"/>
      <c r="HZ15" s="595"/>
      <c r="IA15" s="595"/>
      <c r="IB15" s="595"/>
      <c r="IC15" s="595"/>
      <c r="ID15" s="595"/>
      <c r="IE15" s="595"/>
      <c r="IF15" s="595"/>
      <c r="IG15" s="595"/>
      <c r="IH15" s="595"/>
      <c r="II15" s="595"/>
      <c r="IJ15" s="595"/>
      <c r="IK15" s="595"/>
      <c r="IL15" s="595"/>
      <c r="IM15" s="595"/>
      <c r="IN15" s="595"/>
      <c r="IO15" s="595"/>
      <c r="IP15" s="595"/>
      <c r="IQ15" s="595"/>
      <c r="IR15" s="595"/>
      <c r="IS15" s="595"/>
      <c r="IT15" s="595"/>
      <c r="IU15" s="595"/>
      <c r="IV15" s="595"/>
      <c r="IW15" s="595"/>
    </row>
    <row r="16" spans="1:258" ht="18.75" customHeight="1">
      <c r="B16" s="645" t="s">
        <v>20</v>
      </c>
      <c r="C16" s="645"/>
      <c r="D16" s="645"/>
      <c r="E16" s="645"/>
      <c r="F16" s="645"/>
      <c r="G16" s="645"/>
    </row>
    <row r="17" spans="1:257" ht="30" customHeight="1">
      <c r="B17" s="646" t="s">
        <v>21</v>
      </c>
      <c r="C17" s="646"/>
      <c r="D17" s="646"/>
      <c r="E17" s="646"/>
      <c r="F17" s="646"/>
      <c r="G17" s="646"/>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c r="BE17" s="595"/>
      <c r="BF17" s="595"/>
      <c r="BG17" s="595"/>
      <c r="BH17" s="595"/>
      <c r="BI17" s="595"/>
      <c r="BJ17" s="595"/>
      <c r="BK17" s="595"/>
      <c r="BL17" s="595"/>
      <c r="BM17" s="595"/>
      <c r="BN17" s="595"/>
      <c r="BO17" s="595"/>
      <c r="BP17" s="595"/>
      <c r="BQ17" s="595"/>
      <c r="BR17" s="595"/>
      <c r="BS17" s="595"/>
      <c r="BT17" s="595"/>
      <c r="BU17" s="595"/>
      <c r="BV17" s="595"/>
      <c r="BW17" s="595"/>
      <c r="BX17" s="595"/>
      <c r="BY17" s="595"/>
      <c r="BZ17" s="595"/>
      <c r="CA17" s="595"/>
      <c r="CB17" s="595"/>
      <c r="CC17" s="595"/>
      <c r="CD17" s="595"/>
      <c r="CE17" s="595"/>
      <c r="CF17" s="595"/>
      <c r="CG17" s="595"/>
      <c r="CH17" s="595"/>
      <c r="CI17" s="595"/>
      <c r="CJ17" s="595"/>
      <c r="CK17" s="595"/>
      <c r="CL17" s="595"/>
      <c r="CM17" s="595"/>
      <c r="CN17" s="595"/>
      <c r="CO17" s="595"/>
      <c r="CP17" s="595"/>
      <c r="CQ17" s="595"/>
      <c r="CR17" s="595"/>
      <c r="CS17" s="595"/>
      <c r="CT17" s="595"/>
      <c r="CU17" s="595"/>
      <c r="CV17" s="595"/>
      <c r="CW17" s="595"/>
      <c r="CX17" s="595"/>
      <c r="CY17" s="595"/>
      <c r="CZ17" s="595"/>
      <c r="DA17" s="595"/>
      <c r="DB17" s="595"/>
      <c r="DC17" s="595"/>
      <c r="DD17" s="595"/>
      <c r="DE17" s="595"/>
      <c r="DF17" s="595"/>
      <c r="DG17" s="595"/>
      <c r="DH17" s="595"/>
      <c r="DI17" s="595"/>
      <c r="DJ17" s="595"/>
      <c r="DK17" s="595"/>
      <c r="DL17" s="595"/>
      <c r="DM17" s="595"/>
      <c r="DN17" s="595"/>
      <c r="DO17" s="595"/>
      <c r="DP17" s="595"/>
      <c r="DQ17" s="595"/>
      <c r="DR17" s="595"/>
      <c r="DS17" s="595"/>
      <c r="DT17" s="595"/>
      <c r="DU17" s="595"/>
      <c r="DV17" s="595"/>
      <c r="DW17" s="595"/>
      <c r="DX17" s="595"/>
      <c r="DY17" s="595"/>
      <c r="DZ17" s="595"/>
      <c r="EA17" s="595"/>
      <c r="EB17" s="595"/>
      <c r="EC17" s="595"/>
      <c r="ED17" s="595"/>
      <c r="EE17" s="595"/>
      <c r="EF17" s="595"/>
      <c r="EG17" s="595"/>
      <c r="EH17" s="595"/>
      <c r="EI17" s="595"/>
      <c r="EJ17" s="595"/>
      <c r="EK17" s="595"/>
      <c r="EL17" s="595"/>
      <c r="EM17" s="595"/>
      <c r="EN17" s="595"/>
      <c r="EO17" s="595"/>
      <c r="EP17" s="595"/>
      <c r="EQ17" s="595"/>
      <c r="ER17" s="595"/>
      <c r="ES17" s="595"/>
      <c r="ET17" s="595"/>
      <c r="EU17" s="595"/>
      <c r="EV17" s="595"/>
      <c r="EW17" s="595"/>
      <c r="EX17" s="595"/>
      <c r="EY17" s="595"/>
      <c r="EZ17" s="595"/>
      <c r="FA17" s="595"/>
      <c r="FB17" s="595"/>
      <c r="FC17" s="595"/>
      <c r="FD17" s="595"/>
      <c r="FE17" s="595"/>
      <c r="FF17" s="595"/>
      <c r="FG17" s="595"/>
      <c r="FH17" s="595"/>
      <c r="FI17" s="595"/>
      <c r="FJ17" s="595"/>
      <c r="FK17" s="595"/>
      <c r="FL17" s="595"/>
      <c r="FM17" s="595"/>
      <c r="FN17" s="595"/>
      <c r="FO17" s="595"/>
      <c r="FP17" s="595"/>
      <c r="FQ17" s="595"/>
      <c r="FR17" s="595"/>
      <c r="FS17" s="595"/>
      <c r="FT17" s="595"/>
      <c r="FU17" s="595"/>
      <c r="FV17" s="595"/>
      <c r="FW17" s="595"/>
      <c r="FX17" s="595"/>
      <c r="FY17" s="595"/>
      <c r="FZ17" s="595"/>
      <c r="GA17" s="595"/>
      <c r="GB17" s="595"/>
      <c r="GC17" s="595"/>
      <c r="GD17" s="595"/>
      <c r="GE17" s="595"/>
      <c r="GF17" s="595"/>
      <c r="GG17" s="595"/>
      <c r="GH17" s="595"/>
      <c r="GI17" s="595"/>
      <c r="GJ17" s="595"/>
      <c r="GK17" s="595"/>
      <c r="GL17" s="595"/>
      <c r="GM17" s="595"/>
      <c r="GN17" s="595"/>
      <c r="GO17" s="595"/>
      <c r="GP17" s="595"/>
      <c r="GQ17" s="595"/>
      <c r="GR17" s="595"/>
      <c r="GS17" s="595"/>
      <c r="GT17" s="595"/>
      <c r="GU17" s="595"/>
      <c r="GV17" s="595"/>
      <c r="GW17" s="595"/>
      <c r="GX17" s="595"/>
      <c r="GY17" s="595"/>
      <c r="GZ17" s="595"/>
      <c r="HA17" s="595"/>
      <c r="HB17" s="595"/>
      <c r="HC17" s="595"/>
      <c r="HD17" s="595"/>
      <c r="HE17" s="595"/>
      <c r="HF17" s="595"/>
      <c r="HG17" s="595"/>
      <c r="HH17" s="595"/>
      <c r="HI17" s="595"/>
      <c r="HJ17" s="595"/>
      <c r="HK17" s="595"/>
      <c r="HL17" s="595"/>
      <c r="HM17" s="595"/>
      <c r="HN17" s="595"/>
      <c r="HO17" s="595"/>
      <c r="HP17" s="595"/>
      <c r="HQ17" s="595"/>
      <c r="HR17" s="595"/>
      <c r="HS17" s="595"/>
      <c r="HT17" s="595"/>
      <c r="HU17" s="595"/>
      <c r="HV17" s="595"/>
      <c r="HW17" s="595"/>
      <c r="HX17" s="595"/>
      <c r="HY17" s="595"/>
      <c r="HZ17" s="595"/>
      <c r="IA17" s="595"/>
      <c r="IB17" s="595"/>
      <c r="IC17" s="595"/>
      <c r="ID17" s="595"/>
      <c r="IE17" s="595"/>
      <c r="IF17" s="595"/>
      <c r="IG17" s="595"/>
      <c r="IH17" s="595"/>
      <c r="II17" s="595"/>
      <c r="IJ17" s="595"/>
      <c r="IK17" s="595"/>
      <c r="IL17" s="595"/>
      <c r="IM17" s="595"/>
      <c r="IN17" s="595"/>
      <c r="IO17" s="595"/>
      <c r="IP17" s="595"/>
      <c r="IQ17" s="595"/>
      <c r="IR17" s="595"/>
      <c r="IS17" s="595"/>
      <c r="IT17" s="595"/>
      <c r="IU17" s="595"/>
      <c r="IV17" s="595"/>
      <c r="IW17" s="595"/>
    </row>
    <row r="18" spans="1:257" ht="21" customHeight="1">
      <c r="B18" s="644" t="s">
        <v>22</v>
      </c>
      <c r="C18" s="644"/>
      <c r="D18" s="644"/>
      <c r="E18" s="644"/>
      <c r="F18" s="644"/>
      <c r="G18" s="644"/>
    </row>
    <row r="19" spans="1:257" ht="9.75" customHeight="1"/>
    <row r="20" spans="1:257" ht="23.25" customHeight="1">
      <c r="A20" s="4" t="s">
        <v>23</v>
      </c>
      <c r="B20" s="4"/>
      <c r="C20" s="5"/>
      <c r="D20" s="4"/>
      <c r="E20" s="4"/>
      <c r="F20" s="4"/>
      <c r="G20" s="4"/>
      <c r="H20" s="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5"/>
      <c r="AO20" s="595"/>
      <c r="AP20" s="595"/>
      <c r="AQ20" s="595"/>
      <c r="AR20" s="595"/>
      <c r="AS20" s="595"/>
      <c r="AT20" s="595"/>
      <c r="AU20" s="595"/>
      <c r="AV20" s="595"/>
      <c r="AW20" s="595"/>
      <c r="AX20" s="595"/>
      <c r="AY20" s="595"/>
      <c r="AZ20" s="595"/>
      <c r="BA20" s="595"/>
      <c r="BB20" s="595"/>
      <c r="BC20" s="595"/>
      <c r="BD20" s="595"/>
      <c r="BE20" s="595"/>
      <c r="BF20" s="595"/>
      <c r="BG20" s="595"/>
      <c r="BH20" s="595"/>
      <c r="BI20" s="595"/>
      <c r="BJ20" s="595"/>
      <c r="BK20" s="595"/>
      <c r="BL20" s="595"/>
      <c r="BM20" s="595"/>
      <c r="BN20" s="595"/>
      <c r="BO20" s="595"/>
      <c r="BP20" s="595"/>
      <c r="BQ20" s="595"/>
      <c r="BR20" s="595"/>
      <c r="BS20" s="595"/>
      <c r="BT20" s="595"/>
      <c r="BU20" s="595"/>
      <c r="BV20" s="595"/>
      <c r="BW20" s="595"/>
      <c r="BX20" s="595"/>
      <c r="BY20" s="595"/>
      <c r="BZ20" s="595"/>
      <c r="CA20" s="595"/>
      <c r="CB20" s="595"/>
      <c r="CC20" s="595"/>
      <c r="CD20" s="595"/>
      <c r="CE20" s="595"/>
      <c r="CF20" s="595"/>
      <c r="CG20" s="595"/>
      <c r="CH20" s="595"/>
      <c r="CI20" s="595"/>
      <c r="CJ20" s="595"/>
      <c r="CK20" s="595"/>
      <c r="CL20" s="595"/>
      <c r="CM20" s="595"/>
      <c r="CN20" s="595"/>
      <c r="CO20" s="595"/>
      <c r="CP20" s="595"/>
      <c r="CQ20" s="595"/>
      <c r="CR20" s="595"/>
      <c r="CS20" s="595"/>
      <c r="CT20" s="595"/>
      <c r="CU20" s="595"/>
      <c r="CV20" s="595"/>
      <c r="CW20" s="595"/>
      <c r="CX20" s="595"/>
      <c r="CY20" s="595"/>
      <c r="CZ20" s="595"/>
      <c r="DA20" s="595"/>
      <c r="DB20" s="595"/>
      <c r="DC20" s="595"/>
      <c r="DD20" s="595"/>
      <c r="DE20" s="595"/>
      <c r="DF20" s="595"/>
      <c r="DG20" s="595"/>
      <c r="DH20" s="595"/>
      <c r="DI20" s="595"/>
      <c r="DJ20" s="595"/>
      <c r="DK20" s="595"/>
      <c r="DL20" s="595"/>
      <c r="DM20" s="595"/>
      <c r="DN20" s="595"/>
      <c r="DO20" s="595"/>
      <c r="DP20" s="595"/>
      <c r="DQ20" s="595"/>
      <c r="DR20" s="595"/>
      <c r="DS20" s="595"/>
      <c r="DT20" s="595"/>
      <c r="DU20" s="595"/>
      <c r="DV20" s="595"/>
      <c r="DW20" s="595"/>
      <c r="DX20" s="595"/>
      <c r="DY20" s="595"/>
      <c r="DZ20" s="595"/>
      <c r="EA20" s="595"/>
      <c r="EB20" s="595"/>
      <c r="EC20" s="595"/>
      <c r="ED20" s="595"/>
      <c r="EE20" s="595"/>
      <c r="EF20" s="595"/>
      <c r="EG20" s="595"/>
      <c r="EH20" s="595"/>
      <c r="EI20" s="595"/>
      <c r="EJ20" s="595"/>
      <c r="EK20" s="595"/>
      <c r="EL20" s="595"/>
      <c r="EM20" s="595"/>
      <c r="EN20" s="595"/>
      <c r="EO20" s="595"/>
      <c r="EP20" s="595"/>
      <c r="EQ20" s="595"/>
      <c r="ER20" s="595"/>
      <c r="ES20" s="595"/>
      <c r="ET20" s="595"/>
      <c r="EU20" s="595"/>
      <c r="EV20" s="595"/>
      <c r="EW20" s="595"/>
      <c r="EX20" s="595"/>
      <c r="EY20" s="595"/>
      <c r="EZ20" s="595"/>
      <c r="FA20" s="595"/>
      <c r="FB20" s="595"/>
      <c r="FC20" s="595"/>
      <c r="FD20" s="595"/>
      <c r="FE20" s="595"/>
      <c r="FF20" s="595"/>
      <c r="FG20" s="595"/>
      <c r="FH20" s="595"/>
      <c r="FI20" s="595"/>
      <c r="FJ20" s="595"/>
      <c r="FK20" s="595"/>
      <c r="FL20" s="595"/>
      <c r="FM20" s="595"/>
      <c r="FN20" s="595"/>
      <c r="FO20" s="595"/>
      <c r="FP20" s="595"/>
      <c r="FQ20" s="595"/>
      <c r="FR20" s="595"/>
      <c r="FS20" s="595"/>
      <c r="FT20" s="595"/>
      <c r="FU20" s="595"/>
      <c r="FV20" s="595"/>
      <c r="FW20" s="595"/>
      <c r="FX20" s="595"/>
      <c r="FY20" s="595"/>
      <c r="FZ20" s="595"/>
      <c r="GA20" s="595"/>
      <c r="GB20" s="595"/>
      <c r="GC20" s="595"/>
      <c r="GD20" s="595"/>
      <c r="GE20" s="595"/>
      <c r="GF20" s="595"/>
      <c r="GG20" s="595"/>
      <c r="GH20" s="595"/>
      <c r="GI20" s="595"/>
      <c r="GJ20" s="595"/>
      <c r="GK20" s="595"/>
      <c r="GL20" s="595"/>
      <c r="GM20" s="595"/>
      <c r="GN20" s="595"/>
      <c r="GO20" s="595"/>
      <c r="GP20" s="595"/>
      <c r="GQ20" s="595"/>
      <c r="GR20" s="595"/>
      <c r="GS20" s="595"/>
      <c r="GT20" s="595"/>
      <c r="GU20" s="595"/>
      <c r="GV20" s="595"/>
      <c r="GW20" s="595"/>
      <c r="GX20" s="595"/>
      <c r="GY20" s="595"/>
      <c r="GZ20" s="595"/>
      <c r="HA20" s="595"/>
      <c r="HB20" s="595"/>
      <c r="HC20" s="595"/>
      <c r="HD20" s="595"/>
      <c r="HE20" s="595"/>
      <c r="HF20" s="595"/>
      <c r="HG20" s="595"/>
      <c r="HH20" s="595"/>
      <c r="HI20" s="595"/>
      <c r="HJ20" s="595"/>
      <c r="HK20" s="595"/>
      <c r="HL20" s="595"/>
      <c r="HM20" s="595"/>
      <c r="HN20" s="595"/>
      <c r="HO20" s="595"/>
      <c r="HP20" s="595"/>
      <c r="HQ20" s="595"/>
      <c r="HR20" s="595"/>
      <c r="HS20" s="595"/>
      <c r="HT20" s="595"/>
      <c r="HU20" s="595"/>
      <c r="HV20" s="595"/>
      <c r="HW20" s="595"/>
      <c r="HX20" s="595"/>
      <c r="HY20" s="595"/>
      <c r="HZ20" s="595"/>
      <c r="IA20" s="595"/>
      <c r="IB20" s="595"/>
      <c r="IC20" s="595"/>
      <c r="ID20" s="595"/>
      <c r="IE20" s="595"/>
      <c r="IF20" s="595"/>
      <c r="IG20" s="595"/>
      <c r="IH20" s="595"/>
      <c r="II20" s="595"/>
      <c r="IJ20" s="595"/>
      <c r="IK20" s="595"/>
      <c r="IL20" s="595"/>
      <c r="IM20" s="595"/>
      <c r="IN20" s="595"/>
      <c r="IO20" s="595"/>
      <c r="IP20" s="595"/>
      <c r="IQ20" s="595"/>
      <c r="IR20" s="595"/>
      <c r="IS20" s="595"/>
      <c r="IT20" s="595"/>
      <c r="IU20" s="595"/>
      <c r="IV20" s="595"/>
      <c r="IW20" s="595"/>
    </row>
    <row r="21" spans="1:257" ht="21.75" customHeight="1">
      <c r="A21" s="2" t="s">
        <v>24</v>
      </c>
    </row>
    <row r="22" spans="1:257" ht="21" customHeight="1">
      <c r="B22" s="614" t="s">
        <v>25</v>
      </c>
      <c r="C22" s="628"/>
      <c r="D22" s="614" t="s">
        <v>26</v>
      </c>
      <c r="E22" s="628"/>
      <c r="F22" s="20" t="s">
        <v>27</v>
      </c>
      <c r="G22" s="21" t="s">
        <v>28</v>
      </c>
    </row>
    <row r="23" spans="1:257" ht="30" customHeight="1">
      <c r="B23" s="634" t="s">
        <v>29</v>
      </c>
      <c r="C23" s="635"/>
      <c r="D23" s="638" t="s">
        <v>30</v>
      </c>
      <c r="E23" s="639"/>
      <c r="F23" s="22" t="s">
        <v>31</v>
      </c>
      <c r="G23" s="23" t="s">
        <v>32</v>
      </c>
    </row>
    <row r="24" spans="1:257" ht="30" customHeight="1">
      <c r="B24" s="636"/>
      <c r="C24" s="637"/>
      <c r="D24" s="640"/>
      <c r="E24" s="641"/>
      <c r="F24" s="22" t="s">
        <v>31</v>
      </c>
      <c r="G24" s="23" t="s">
        <v>33</v>
      </c>
    </row>
    <row r="25" spans="1:257" ht="48.75" customHeight="1">
      <c r="B25" s="24"/>
      <c r="C25" s="25" t="s">
        <v>34</v>
      </c>
      <c r="D25" s="642" t="s">
        <v>35</v>
      </c>
      <c r="E25" s="643"/>
      <c r="F25" s="22" t="s">
        <v>31</v>
      </c>
      <c r="G25" s="23" t="s">
        <v>36</v>
      </c>
    </row>
    <row r="26" spans="1:257" ht="33" customHeight="1">
      <c r="B26" s="26"/>
      <c r="C26" s="27" t="s">
        <v>37</v>
      </c>
      <c r="D26" s="630" t="s">
        <v>38</v>
      </c>
      <c r="E26" s="631"/>
      <c r="F26" s="22" t="s">
        <v>31</v>
      </c>
      <c r="G26" s="28" t="s">
        <v>39</v>
      </c>
    </row>
    <row r="27" spans="1:257" ht="33" customHeight="1">
      <c r="B27" s="26"/>
      <c r="C27" s="27" t="s">
        <v>40</v>
      </c>
      <c r="D27" s="630" t="s">
        <v>41</v>
      </c>
      <c r="E27" s="631"/>
      <c r="F27" s="22" t="s">
        <v>31</v>
      </c>
      <c r="G27" s="28" t="s">
        <v>42</v>
      </c>
    </row>
    <row r="28" spans="1:257" ht="33" customHeight="1">
      <c r="A28" s="29"/>
      <c r="B28" s="26"/>
      <c r="C28" s="27" t="s">
        <v>43</v>
      </c>
      <c r="D28" s="632" t="s">
        <v>44</v>
      </c>
      <c r="E28" s="633"/>
      <c r="F28" s="30" t="s">
        <v>45</v>
      </c>
      <c r="G28" s="28" t="s">
        <v>46</v>
      </c>
    </row>
    <row r="29" spans="1:257" ht="33" customHeight="1">
      <c r="A29" s="29"/>
      <c r="B29" s="26"/>
      <c r="C29" s="27" t="s">
        <v>47</v>
      </c>
      <c r="D29" s="600" t="s">
        <v>48</v>
      </c>
      <c r="E29" s="601"/>
      <c r="F29" s="30" t="s">
        <v>45</v>
      </c>
      <c r="G29" s="31" t="s">
        <v>49</v>
      </c>
    </row>
    <row r="30" spans="1:257" ht="33" customHeight="1">
      <c r="A30" s="29"/>
      <c r="B30" s="26"/>
      <c r="C30" s="27" t="s">
        <v>50</v>
      </c>
      <c r="D30" s="600" t="s">
        <v>51</v>
      </c>
      <c r="E30" s="601"/>
      <c r="F30" s="30" t="s">
        <v>45</v>
      </c>
      <c r="G30" s="28" t="s">
        <v>52</v>
      </c>
    </row>
    <row r="31" spans="1:257" ht="33" customHeight="1">
      <c r="A31" s="29"/>
      <c r="B31" s="26"/>
      <c r="C31" s="27" t="s">
        <v>53</v>
      </c>
      <c r="D31" s="600" t="s">
        <v>54</v>
      </c>
      <c r="E31" s="601"/>
      <c r="F31" s="30" t="s">
        <v>45</v>
      </c>
      <c r="G31" s="28" t="s">
        <v>55</v>
      </c>
    </row>
    <row r="32" spans="1:257" ht="33" customHeight="1">
      <c r="A32" s="29"/>
      <c r="B32" s="26"/>
      <c r="C32" s="27" t="s">
        <v>56</v>
      </c>
      <c r="D32" s="600" t="s">
        <v>57</v>
      </c>
      <c r="E32" s="601"/>
      <c r="F32" s="30" t="s">
        <v>45</v>
      </c>
      <c r="G32" s="28" t="s">
        <v>58</v>
      </c>
    </row>
    <row r="33" spans="1:258" ht="33" customHeight="1">
      <c r="A33" s="29"/>
      <c r="B33" s="26"/>
      <c r="C33" s="27" t="s">
        <v>59</v>
      </c>
      <c r="D33" s="600" t="s">
        <v>60</v>
      </c>
      <c r="E33" s="601"/>
      <c r="F33" s="30" t="s">
        <v>61</v>
      </c>
      <c r="G33" s="28" t="s">
        <v>62</v>
      </c>
    </row>
    <row r="34" spans="1:258" ht="33" customHeight="1">
      <c r="A34" s="29"/>
      <c r="B34" s="26"/>
      <c r="C34" s="27" t="s">
        <v>63</v>
      </c>
      <c r="D34" s="600" t="s">
        <v>64</v>
      </c>
      <c r="E34" s="601"/>
      <c r="F34" s="22" t="s">
        <v>65</v>
      </c>
      <c r="G34" s="28" t="s">
        <v>66</v>
      </c>
    </row>
    <row r="35" spans="1:258" ht="33" customHeight="1">
      <c r="A35" s="29"/>
      <c r="B35" s="26"/>
      <c r="C35" s="27" t="s">
        <v>67</v>
      </c>
      <c r="D35" s="600" t="s">
        <v>68</v>
      </c>
      <c r="E35" s="601"/>
      <c r="F35" s="22" t="s">
        <v>65</v>
      </c>
      <c r="G35" s="28" t="s">
        <v>69</v>
      </c>
    </row>
    <row r="36" spans="1:258" ht="33" customHeight="1">
      <c r="A36" s="29"/>
      <c r="B36" s="26"/>
      <c r="C36" s="27" t="s">
        <v>70</v>
      </c>
      <c r="D36" s="629" t="s">
        <v>71</v>
      </c>
      <c r="E36" s="622"/>
      <c r="F36" s="30" t="s">
        <v>45</v>
      </c>
      <c r="G36" s="28" t="s">
        <v>72</v>
      </c>
    </row>
    <row r="37" spans="1:258" ht="33" customHeight="1">
      <c r="A37" s="29"/>
      <c r="B37" s="32"/>
      <c r="C37" s="27" t="s">
        <v>73</v>
      </c>
      <c r="D37" s="629" t="s">
        <v>74</v>
      </c>
      <c r="E37" s="622"/>
      <c r="F37" s="22" t="s">
        <v>61</v>
      </c>
      <c r="G37" s="28" t="s">
        <v>75</v>
      </c>
    </row>
    <row r="38" spans="1:258" ht="10.15" customHeight="1">
      <c r="A38" s="29"/>
      <c r="B38" s="33"/>
      <c r="C38" s="33"/>
      <c r="D38" s="33"/>
      <c r="E38" s="33"/>
      <c r="F38" s="33"/>
      <c r="G38" s="34"/>
    </row>
    <row r="39" spans="1:258" ht="15.6" customHeight="1">
      <c r="A39" s="2" t="s">
        <v>76</v>
      </c>
    </row>
    <row r="40" spans="1:258" ht="21" customHeight="1">
      <c r="B40" s="614" t="s">
        <v>77</v>
      </c>
      <c r="C40" s="628"/>
      <c r="D40" s="614" t="s">
        <v>26</v>
      </c>
      <c r="E40" s="628"/>
      <c r="F40" s="20" t="s">
        <v>27</v>
      </c>
      <c r="G40" s="21" t="s">
        <v>28</v>
      </c>
    </row>
    <row r="41" spans="1:258" ht="34.5" customHeight="1">
      <c r="A41" s="29"/>
      <c r="B41" s="35"/>
      <c r="C41" s="623" t="s">
        <v>78</v>
      </c>
      <c r="D41" s="600" t="s">
        <v>79</v>
      </c>
      <c r="E41" s="601"/>
      <c r="F41" s="30" t="s">
        <v>45</v>
      </c>
      <c r="G41" s="36" t="s">
        <v>80</v>
      </c>
    </row>
    <row r="42" spans="1:258" ht="30" customHeight="1">
      <c r="A42" s="29"/>
      <c r="B42" s="37"/>
      <c r="C42" s="624"/>
      <c r="D42" s="608" t="s">
        <v>81</v>
      </c>
      <c r="E42" s="609"/>
      <c r="F42" s="30" t="s">
        <v>45</v>
      </c>
      <c r="G42" s="38" t="s">
        <v>82</v>
      </c>
    </row>
    <row r="43" spans="1:258" ht="30" customHeight="1">
      <c r="A43" s="29"/>
      <c r="B43" s="37"/>
      <c r="C43" s="624"/>
      <c r="D43" s="626"/>
      <c r="E43" s="627"/>
      <c r="F43" s="22" t="s">
        <v>83</v>
      </c>
      <c r="G43" s="38" t="s">
        <v>84</v>
      </c>
    </row>
    <row r="44" spans="1:258" ht="30" customHeight="1">
      <c r="A44" s="29"/>
      <c r="B44" s="37"/>
      <c r="C44" s="624"/>
      <c r="D44" s="626"/>
      <c r="E44" s="627"/>
      <c r="F44" s="22" t="s">
        <v>83</v>
      </c>
      <c r="G44" s="38" t="s">
        <v>85</v>
      </c>
    </row>
    <row r="45" spans="1:258" ht="30" customHeight="1">
      <c r="A45" s="29"/>
      <c r="B45" s="39"/>
      <c r="C45" s="625"/>
      <c r="D45" s="610"/>
      <c r="E45" s="611"/>
      <c r="F45" s="22" t="s">
        <v>83</v>
      </c>
      <c r="G45" s="38" t="s">
        <v>86</v>
      </c>
    </row>
    <row r="46" spans="1:258" ht="28.5" customHeight="1">
      <c r="A46" s="2" t="s">
        <v>87</v>
      </c>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row>
    <row r="47" spans="1:258" ht="21" customHeight="1">
      <c r="B47" s="614" t="s">
        <v>77</v>
      </c>
      <c r="C47" s="628"/>
      <c r="D47" s="614" t="s">
        <v>26</v>
      </c>
      <c r="E47" s="628"/>
      <c r="F47" s="20" t="s">
        <v>27</v>
      </c>
      <c r="G47" s="21" t="s">
        <v>28</v>
      </c>
    </row>
    <row r="48" spans="1:258" ht="34.5" customHeight="1">
      <c r="A48" s="29"/>
      <c r="B48" s="602" t="s">
        <v>88</v>
      </c>
      <c r="C48" s="603"/>
      <c r="D48" s="600" t="s">
        <v>89</v>
      </c>
      <c r="E48" s="601"/>
      <c r="F48" s="40" t="s">
        <v>90</v>
      </c>
      <c r="G48" s="36" t="s">
        <v>91</v>
      </c>
    </row>
    <row r="49" spans="1:258" ht="34.5" customHeight="1">
      <c r="A49" s="29"/>
      <c r="B49" s="602" t="s">
        <v>92</v>
      </c>
      <c r="C49" s="603"/>
      <c r="D49" s="600" t="s">
        <v>93</v>
      </c>
      <c r="E49" s="601"/>
      <c r="F49" s="40" t="s">
        <v>94</v>
      </c>
      <c r="G49" s="38" t="s">
        <v>95</v>
      </c>
    </row>
    <row r="50" spans="1:258" ht="34.5" customHeight="1">
      <c r="A50" s="29"/>
      <c r="B50" s="602" t="s">
        <v>96</v>
      </c>
      <c r="C50" s="603"/>
      <c r="D50" s="600" t="s">
        <v>97</v>
      </c>
      <c r="E50" s="601"/>
      <c r="F50" s="40" t="s">
        <v>94</v>
      </c>
      <c r="G50" s="38" t="s">
        <v>98</v>
      </c>
    </row>
    <row r="51" spans="1:258" ht="34.5" customHeight="1">
      <c r="A51" s="29"/>
      <c r="B51" s="602" t="s">
        <v>99</v>
      </c>
      <c r="C51" s="603"/>
      <c r="D51" s="600" t="s">
        <v>100</v>
      </c>
      <c r="E51" s="601"/>
      <c r="F51" s="40" t="s">
        <v>94</v>
      </c>
      <c r="G51" s="38" t="s">
        <v>101</v>
      </c>
    </row>
    <row r="52" spans="1:258" ht="19.5" customHeight="1">
      <c r="A52" s="29"/>
      <c r="B52" s="604" t="s">
        <v>102</v>
      </c>
      <c r="C52" s="605"/>
      <c r="D52" s="616" t="s">
        <v>103</v>
      </c>
      <c r="E52" s="617"/>
      <c r="F52" s="620" t="s">
        <v>90</v>
      </c>
      <c r="G52" s="38" t="s">
        <v>104</v>
      </c>
    </row>
    <row r="53" spans="1:258" ht="19.5" customHeight="1">
      <c r="A53" s="29"/>
      <c r="B53" s="606"/>
      <c r="C53" s="607"/>
      <c r="D53" s="618"/>
      <c r="E53" s="619"/>
      <c r="F53" s="613"/>
      <c r="G53" s="38" t="s">
        <v>105</v>
      </c>
    </row>
    <row r="54" spans="1:258" ht="45" customHeight="1">
      <c r="A54" s="29"/>
      <c r="B54" s="602" t="s">
        <v>106</v>
      </c>
      <c r="C54" s="603"/>
      <c r="D54" s="600" t="s">
        <v>107</v>
      </c>
      <c r="E54" s="601"/>
      <c r="F54" s="30" t="s">
        <v>45</v>
      </c>
      <c r="G54" s="38" t="s">
        <v>108</v>
      </c>
    </row>
    <row r="55" spans="1:258" ht="42.75" customHeight="1">
      <c r="A55" s="29"/>
      <c r="B55" s="602" t="s">
        <v>109</v>
      </c>
      <c r="C55" s="603"/>
      <c r="D55" s="621" t="s">
        <v>110</v>
      </c>
      <c r="E55" s="622"/>
      <c r="F55" s="40" t="s">
        <v>94</v>
      </c>
      <c r="G55" s="38" t="s">
        <v>111</v>
      </c>
    </row>
    <row r="56" spans="1:258" ht="19.5" customHeight="1">
      <c r="A56" s="29"/>
      <c r="B56" s="602" t="s">
        <v>112</v>
      </c>
      <c r="C56" s="603"/>
      <c r="D56" s="600" t="s">
        <v>113</v>
      </c>
      <c r="E56" s="601"/>
      <c r="F56" s="40" t="s">
        <v>114</v>
      </c>
      <c r="G56" s="38" t="s">
        <v>115</v>
      </c>
    </row>
    <row r="57" spans="1:258" ht="19.5" customHeight="1">
      <c r="A57" s="29"/>
      <c r="B57" s="604" t="s">
        <v>112</v>
      </c>
      <c r="C57" s="605"/>
      <c r="D57" s="608" t="s">
        <v>116</v>
      </c>
      <c r="E57" s="609"/>
      <c r="F57" s="612" t="s">
        <v>114</v>
      </c>
      <c r="G57" s="38" t="s">
        <v>117</v>
      </c>
    </row>
    <row r="58" spans="1:258" ht="19.5" customHeight="1">
      <c r="A58" s="29"/>
      <c r="B58" s="606"/>
      <c r="C58" s="607"/>
      <c r="D58" s="610"/>
      <c r="E58" s="611"/>
      <c r="F58" s="613"/>
      <c r="G58" s="38" t="s">
        <v>118</v>
      </c>
    </row>
    <row r="59" spans="1:258" ht="19.5" customHeight="1">
      <c r="A59" s="29"/>
      <c r="B59" s="614" t="s">
        <v>119</v>
      </c>
      <c r="C59" s="615"/>
      <c r="D59" s="41"/>
      <c r="E59" s="41"/>
      <c r="F59" s="42"/>
      <c r="G59" s="43"/>
    </row>
    <row r="60" spans="1:258" ht="19.5" customHeight="1">
      <c r="A60" s="29"/>
      <c r="B60" s="602" t="s">
        <v>112</v>
      </c>
      <c r="C60" s="603"/>
      <c r="D60" s="44" t="s">
        <v>120</v>
      </c>
      <c r="E60" s="45"/>
      <c r="F60" s="46" t="s">
        <v>112</v>
      </c>
      <c r="G60" s="38" t="s">
        <v>121</v>
      </c>
    </row>
    <row r="61" spans="1:258" ht="19.5" customHeight="1">
      <c r="A61" s="29"/>
      <c r="B61" s="602" t="s">
        <v>112</v>
      </c>
      <c r="C61" s="603"/>
      <c r="D61" s="44" t="s">
        <v>122</v>
      </c>
      <c r="E61" s="45"/>
      <c r="F61" s="46" t="s">
        <v>112</v>
      </c>
      <c r="G61" s="38" t="s">
        <v>123</v>
      </c>
    </row>
    <row r="62" spans="1:258" ht="7.9" customHeight="1"/>
    <row r="63" spans="1:258" ht="11.25" customHeight="1">
      <c r="A63" s="4"/>
      <c r="B63" s="4"/>
      <c r="C63" s="5"/>
      <c r="D63" s="4"/>
      <c r="E63" s="4"/>
      <c r="F63" s="4"/>
      <c r="G63" s="4"/>
      <c r="H63" s="5"/>
      <c r="J63" s="595"/>
      <c r="K63" s="595"/>
      <c r="L63" s="595"/>
      <c r="M63" s="595"/>
      <c r="N63" s="595"/>
      <c r="O63" s="595"/>
      <c r="P63" s="595"/>
      <c r="Q63" s="595"/>
      <c r="R63" s="595"/>
      <c r="S63" s="595"/>
      <c r="T63" s="595"/>
      <c r="U63" s="595"/>
      <c r="V63" s="595"/>
      <c r="W63" s="595"/>
      <c r="X63" s="595"/>
      <c r="Y63" s="595"/>
      <c r="Z63" s="595"/>
      <c r="AA63" s="595"/>
      <c r="AB63" s="595"/>
      <c r="AC63" s="595"/>
      <c r="AD63" s="595"/>
      <c r="AE63" s="595"/>
      <c r="AF63" s="595"/>
      <c r="AG63" s="595"/>
      <c r="AH63" s="595"/>
      <c r="AI63" s="595"/>
      <c r="AJ63" s="595"/>
      <c r="AK63" s="595"/>
      <c r="AL63" s="595"/>
      <c r="AM63" s="595"/>
      <c r="AN63" s="595"/>
      <c r="AO63" s="595"/>
      <c r="AP63" s="595"/>
      <c r="AQ63" s="595"/>
      <c r="AR63" s="595"/>
      <c r="AS63" s="595"/>
      <c r="AT63" s="595"/>
      <c r="AU63" s="595"/>
      <c r="AV63" s="595"/>
      <c r="AW63" s="595"/>
      <c r="AX63" s="595"/>
      <c r="AY63" s="595"/>
      <c r="AZ63" s="595"/>
      <c r="BA63" s="595"/>
      <c r="BB63" s="595"/>
      <c r="BC63" s="595"/>
      <c r="BD63" s="595"/>
      <c r="BE63" s="595"/>
      <c r="BF63" s="595"/>
      <c r="BG63" s="595"/>
      <c r="BH63" s="595"/>
      <c r="BI63" s="595"/>
      <c r="BJ63" s="595"/>
      <c r="BK63" s="595"/>
      <c r="BL63" s="595"/>
      <c r="BM63" s="595"/>
      <c r="BN63" s="595"/>
      <c r="BO63" s="595"/>
      <c r="BP63" s="595"/>
      <c r="BQ63" s="595"/>
      <c r="BR63" s="595"/>
      <c r="BS63" s="595"/>
      <c r="BT63" s="595"/>
      <c r="BU63" s="595"/>
      <c r="BV63" s="595"/>
      <c r="BW63" s="595"/>
      <c r="BX63" s="595"/>
      <c r="BY63" s="595"/>
      <c r="BZ63" s="595"/>
      <c r="CA63" s="595"/>
      <c r="CB63" s="595"/>
      <c r="CC63" s="595"/>
      <c r="CD63" s="595"/>
      <c r="CE63" s="595"/>
      <c r="CF63" s="595"/>
      <c r="CG63" s="595"/>
      <c r="CH63" s="595"/>
      <c r="CI63" s="595"/>
      <c r="CJ63" s="595"/>
      <c r="CK63" s="595"/>
      <c r="CL63" s="595"/>
      <c r="CM63" s="595"/>
      <c r="CN63" s="595"/>
      <c r="CO63" s="595"/>
      <c r="CP63" s="595"/>
      <c r="CQ63" s="595"/>
      <c r="CR63" s="595"/>
      <c r="CS63" s="595"/>
      <c r="CT63" s="595"/>
      <c r="CU63" s="595"/>
      <c r="CV63" s="595"/>
      <c r="CW63" s="595"/>
      <c r="CX63" s="595"/>
      <c r="CY63" s="595"/>
      <c r="CZ63" s="595"/>
      <c r="DA63" s="595"/>
      <c r="DB63" s="595"/>
      <c r="DC63" s="595"/>
      <c r="DD63" s="595"/>
      <c r="DE63" s="595"/>
      <c r="DF63" s="595"/>
      <c r="DG63" s="595"/>
      <c r="DH63" s="595"/>
      <c r="DI63" s="595"/>
      <c r="DJ63" s="595"/>
      <c r="DK63" s="595"/>
      <c r="DL63" s="595"/>
      <c r="DM63" s="595"/>
      <c r="DN63" s="595"/>
      <c r="DO63" s="595"/>
      <c r="DP63" s="595"/>
      <c r="DQ63" s="595"/>
      <c r="DR63" s="595"/>
      <c r="DS63" s="595"/>
      <c r="DT63" s="595"/>
      <c r="DU63" s="595"/>
      <c r="DV63" s="595"/>
      <c r="DW63" s="595"/>
      <c r="DX63" s="595"/>
      <c r="DY63" s="595"/>
      <c r="DZ63" s="595"/>
      <c r="EA63" s="595"/>
      <c r="EB63" s="595"/>
      <c r="EC63" s="595"/>
      <c r="ED63" s="595"/>
      <c r="EE63" s="595"/>
      <c r="EF63" s="595"/>
      <c r="EG63" s="595"/>
      <c r="EH63" s="595"/>
      <c r="EI63" s="595"/>
      <c r="EJ63" s="595"/>
      <c r="EK63" s="595"/>
      <c r="EL63" s="595"/>
      <c r="EM63" s="595"/>
      <c r="EN63" s="595"/>
      <c r="EO63" s="595"/>
      <c r="EP63" s="595"/>
      <c r="EQ63" s="595"/>
      <c r="ER63" s="595"/>
      <c r="ES63" s="595"/>
      <c r="ET63" s="595"/>
      <c r="EU63" s="595"/>
      <c r="EV63" s="595"/>
      <c r="EW63" s="595"/>
      <c r="EX63" s="595"/>
      <c r="EY63" s="595"/>
      <c r="EZ63" s="595"/>
      <c r="FA63" s="595"/>
      <c r="FB63" s="595"/>
      <c r="FC63" s="595"/>
      <c r="FD63" s="595"/>
      <c r="FE63" s="595"/>
      <c r="FF63" s="595"/>
      <c r="FG63" s="595"/>
      <c r="FH63" s="595"/>
      <c r="FI63" s="595"/>
      <c r="FJ63" s="595"/>
      <c r="FK63" s="595"/>
      <c r="FL63" s="595"/>
      <c r="FM63" s="595"/>
      <c r="FN63" s="595"/>
      <c r="FO63" s="595"/>
      <c r="FP63" s="595"/>
      <c r="FQ63" s="595"/>
      <c r="FR63" s="595"/>
      <c r="FS63" s="595"/>
      <c r="FT63" s="595"/>
      <c r="FU63" s="595"/>
      <c r="FV63" s="595"/>
      <c r="FW63" s="595"/>
      <c r="FX63" s="595"/>
      <c r="FY63" s="595"/>
      <c r="FZ63" s="595"/>
      <c r="GA63" s="595"/>
      <c r="GB63" s="595"/>
      <c r="GC63" s="595"/>
      <c r="GD63" s="595"/>
      <c r="GE63" s="595"/>
      <c r="GF63" s="595"/>
      <c r="GG63" s="595"/>
      <c r="GH63" s="595"/>
      <c r="GI63" s="595"/>
      <c r="GJ63" s="595"/>
      <c r="GK63" s="595"/>
      <c r="GL63" s="595"/>
      <c r="GM63" s="595"/>
      <c r="GN63" s="595"/>
      <c r="GO63" s="595"/>
      <c r="GP63" s="595"/>
      <c r="GQ63" s="595"/>
      <c r="GR63" s="595"/>
      <c r="GS63" s="595"/>
      <c r="GT63" s="595"/>
      <c r="GU63" s="595"/>
      <c r="GV63" s="595"/>
      <c r="GW63" s="595"/>
      <c r="GX63" s="595"/>
      <c r="GY63" s="595"/>
      <c r="GZ63" s="595"/>
      <c r="HA63" s="595"/>
      <c r="HB63" s="595"/>
      <c r="HC63" s="595"/>
      <c r="HD63" s="595"/>
      <c r="HE63" s="595"/>
      <c r="HF63" s="595"/>
      <c r="HG63" s="595"/>
      <c r="HH63" s="595"/>
      <c r="HI63" s="595"/>
      <c r="HJ63" s="595"/>
      <c r="HK63" s="595"/>
      <c r="HL63" s="595"/>
      <c r="HM63" s="595"/>
      <c r="HN63" s="595"/>
      <c r="HO63" s="595"/>
      <c r="HP63" s="595"/>
      <c r="HQ63" s="595"/>
      <c r="HR63" s="595"/>
      <c r="HS63" s="595"/>
      <c r="HT63" s="595"/>
      <c r="HU63" s="595"/>
      <c r="HV63" s="595"/>
      <c r="HW63" s="595"/>
      <c r="HX63" s="595"/>
      <c r="HY63" s="595"/>
      <c r="HZ63" s="595"/>
      <c r="IA63" s="595"/>
      <c r="IB63" s="595"/>
      <c r="IC63" s="595"/>
      <c r="ID63" s="595"/>
      <c r="IE63" s="595"/>
      <c r="IF63" s="595"/>
      <c r="IG63" s="595"/>
      <c r="IH63" s="595"/>
      <c r="II63" s="595"/>
      <c r="IJ63" s="595"/>
      <c r="IK63" s="595"/>
      <c r="IL63" s="595"/>
      <c r="IM63" s="595"/>
      <c r="IN63" s="595"/>
      <c r="IO63" s="595"/>
      <c r="IP63" s="595"/>
      <c r="IQ63" s="595"/>
      <c r="IR63" s="595"/>
      <c r="IS63" s="595"/>
      <c r="IT63" s="595"/>
      <c r="IU63" s="595"/>
      <c r="IV63" s="595"/>
      <c r="IW63" s="595"/>
    </row>
    <row r="64" spans="1:258" ht="28.5" customHeight="1">
      <c r="A64" s="2" t="s">
        <v>124</v>
      </c>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row>
    <row r="65" spans="2:8" s="2" customFormat="1" ht="19.5" customHeight="1">
      <c r="B65" s="596" t="s">
        <v>77</v>
      </c>
      <c r="C65" s="597"/>
      <c r="D65" s="596" t="s">
        <v>125</v>
      </c>
      <c r="E65" s="597"/>
      <c r="F65" s="20" t="s">
        <v>27</v>
      </c>
      <c r="G65" s="21" t="s">
        <v>28</v>
      </c>
    </row>
    <row r="66" spans="2:8" s="2" customFormat="1" ht="18.75" customHeight="1">
      <c r="B66" s="598"/>
      <c r="C66" s="599"/>
      <c r="D66" s="600" t="s">
        <v>126</v>
      </c>
      <c r="E66" s="601"/>
      <c r="F66" s="47"/>
      <c r="G66" s="48" t="s">
        <v>127</v>
      </c>
      <c r="H66" s="37"/>
    </row>
  </sheetData>
  <mergeCells count="396">
    <mergeCell ref="B11:G11"/>
    <mergeCell ref="B13:G13"/>
    <mergeCell ref="B14:G14"/>
    <mergeCell ref="B15:G15"/>
    <mergeCell ref="J15:K15"/>
    <mergeCell ref="L15:N15"/>
    <mergeCell ref="E3:G3"/>
    <mergeCell ref="E4:G4"/>
    <mergeCell ref="D5:G5"/>
    <mergeCell ref="D7:G7"/>
    <mergeCell ref="K9:M9"/>
    <mergeCell ref="B10:G10"/>
    <mergeCell ref="AG15:AI15"/>
    <mergeCell ref="AJ15:AL15"/>
    <mergeCell ref="AM15:AO15"/>
    <mergeCell ref="AP15:AR15"/>
    <mergeCell ref="AS15:AU15"/>
    <mergeCell ref="AV15:AX15"/>
    <mergeCell ref="O15:Q15"/>
    <mergeCell ref="R15:T15"/>
    <mergeCell ref="U15:W15"/>
    <mergeCell ref="X15:Z15"/>
    <mergeCell ref="AA15:AC15"/>
    <mergeCell ref="AD15:AF15"/>
    <mergeCell ref="BQ15:BS15"/>
    <mergeCell ref="BT15:BV15"/>
    <mergeCell ref="BW15:BY15"/>
    <mergeCell ref="BZ15:CB15"/>
    <mergeCell ref="CC15:CE15"/>
    <mergeCell ref="CF15:CH15"/>
    <mergeCell ref="AY15:BA15"/>
    <mergeCell ref="BB15:BD15"/>
    <mergeCell ref="BE15:BG15"/>
    <mergeCell ref="BH15:BJ15"/>
    <mergeCell ref="BK15:BM15"/>
    <mergeCell ref="BN15:BP15"/>
    <mergeCell ref="DA15:DC15"/>
    <mergeCell ref="DD15:DF15"/>
    <mergeCell ref="DG15:DI15"/>
    <mergeCell ref="DJ15:DL15"/>
    <mergeCell ref="DM15:DO15"/>
    <mergeCell ref="DP15:DR15"/>
    <mergeCell ref="CI15:CK15"/>
    <mergeCell ref="CL15:CN15"/>
    <mergeCell ref="CO15:CQ15"/>
    <mergeCell ref="CR15:CT15"/>
    <mergeCell ref="CU15:CW15"/>
    <mergeCell ref="CX15:CZ15"/>
    <mergeCell ref="EQ15:ES15"/>
    <mergeCell ref="ET15:EV15"/>
    <mergeCell ref="EW15:EY15"/>
    <mergeCell ref="EZ15:FB15"/>
    <mergeCell ref="DS15:DU15"/>
    <mergeCell ref="DV15:DX15"/>
    <mergeCell ref="DY15:EA15"/>
    <mergeCell ref="EB15:ED15"/>
    <mergeCell ref="EE15:EG15"/>
    <mergeCell ref="EH15:EJ15"/>
    <mergeCell ref="B16:G16"/>
    <mergeCell ref="B17:G17"/>
    <mergeCell ref="J17:K17"/>
    <mergeCell ref="L17:N17"/>
    <mergeCell ref="O17:Q17"/>
    <mergeCell ref="R17:T17"/>
    <mergeCell ref="U17:W17"/>
    <mergeCell ref="HW15:HY15"/>
    <mergeCell ref="HZ15:IB15"/>
    <mergeCell ref="HE15:HG15"/>
    <mergeCell ref="HH15:HJ15"/>
    <mergeCell ref="HK15:HM15"/>
    <mergeCell ref="HN15:HP15"/>
    <mergeCell ref="HQ15:HS15"/>
    <mergeCell ref="HT15:HV15"/>
    <mergeCell ref="GM15:GO15"/>
    <mergeCell ref="GP15:GR15"/>
    <mergeCell ref="GS15:GU15"/>
    <mergeCell ref="GV15:GX15"/>
    <mergeCell ref="GY15:HA15"/>
    <mergeCell ref="HB15:HD15"/>
    <mergeCell ref="FU15:FW15"/>
    <mergeCell ref="FX15:FZ15"/>
    <mergeCell ref="GA15:GC15"/>
    <mergeCell ref="X17:Z17"/>
    <mergeCell ref="AA17:AC17"/>
    <mergeCell ref="AD17:AF17"/>
    <mergeCell ref="AG17:AI17"/>
    <mergeCell ref="AJ17:AL17"/>
    <mergeCell ref="AM17:AO17"/>
    <mergeCell ref="IO15:IQ15"/>
    <mergeCell ref="IR15:IT15"/>
    <mergeCell ref="IU15:IW15"/>
    <mergeCell ref="IC15:IE15"/>
    <mergeCell ref="IF15:IH15"/>
    <mergeCell ref="II15:IK15"/>
    <mergeCell ref="IL15:IN15"/>
    <mergeCell ref="GD15:GF15"/>
    <mergeCell ref="GG15:GI15"/>
    <mergeCell ref="GJ15:GL15"/>
    <mergeCell ref="FC15:FE15"/>
    <mergeCell ref="FF15:FH15"/>
    <mergeCell ref="FI15:FK15"/>
    <mergeCell ref="FL15:FN15"/>
    <mergeCell ref="FO15:FQ15"/>
    <mergeCell ref="FR15:FT15"/>
    <mergeCell ref="EK15:EM15"/>
    <mergeCell ref="EN15:EP15"/>
    <mergeCell ref="BH17:BJ17"/>
    <mergeCell ref="BK17:BM17"/>
    <mergeCell ref="BN17:BP17"/>
    <mergeCell ref="BQ17:BS17"/>
    <mergeCell ref="BT17:BV17"/>
    <mergeCell ref="BW17:BY17"/>
    <mergeCell ref="AP17:AR17"/>
    <mergeCell ref="AS17:AU17"/>
    <mergeCell ref="AV17:AX17"/>
    <mergeCell ref="AY17:BA17"/>
    <mergeCell ref="BB17:BD17"/>
    <mergeCell ref="BE17:BG17"/>
    <mergeCell ref="CR17:CT17"/>
    <mergeCell ref="CU17:CW17"/>
    <mergeCell ref="CX17:CZ17"/>
    <mergeCell ref="DA17:DC17"/>
    <mergeCell ref="DD17:DF17"/>
    <mergeCell ref="DG17:DI17"/>
    <mergeCell ref="BZ17:CB17"/>
    <mergeCell ref="CC17:CE17"/>
    <mergeCell ref="CF17:CH17"/>
    <mergeCell ref="CI17:CK17"/>
    <mergeCell ref="CL17:CN17"/>
    <mergeCell ref="CO17:CQ17"/>
    <mergeCell ref="EB17:ED17"/>
    <mergeCell ref="EE17:EG17"/>
    <mergeCell ref="EH17:EJ17"/>
    <mergeCell ref="EK17:EM17"/>
    <mergeCell ref="EN17:EP17"/>
    <mergeCell ref="EQ17:ES17"/>
    <mergeCell ref="DJ17:DL17"/>
    <mergeCell ref="DM17:DO17"/>
    <mergeCell ref="DP17:DR17"/>
    <mergeCell ref="DS17:DU17"/>
    <mergeCell ref="DV17:DX17"/>
    <mergeCell ref="DY17:EA17"/>
    <mergeCell ref="FL17:FN17"/>
    <mergeCell ref="FO17:FQ17"/>
    <mergeCell ref="FR17:FT17"/>
    <mergeCell ref="FU17:FW17"/>
    <mergeCell ref="FX17:FZ17"/>
    <mergeCell ref="GA17:GC17"/>
    <mergeCell ref="ET17:EV17"/>
    <mergeCell ref="EW17:EY17"/>
    <mergeCell ref="EZ17:FB17"/>
    <mergeCell ref="FC17:FE17"/>
    <mergeCell ref="FF17:FH17"/>
    <mergeCell ref="FI17:FK17"/>
    <mergeCell ref="GV17:GX17"/>
    <mergeCell ref="GY17:HA17"/>
    <mergeCell ref="HB17:HD17"/>
    <mergeCell ref="HE17:HG17"/>
    <mergeCell ref="HH17:HJ17"/>
    <mergeCell ref="HK17:HM17"/>
    <mergeCell ref="GD17:GF17"/>
    <mergeCell ref="GG17:GI17"/>
    <mergeCell ref="GJ17:GL17"/>
    <mergeCell ref="GM17:GO17"/>
    <mergeCell ref="GP17:GR17"/>
    <mergeCell ref="GS17:GU17"/>
    <mergeCell ref="IF17:IH17"/>
    <mergeCell ref="II17:IK17"/>
    <mergeCell ref="IL17:IN17"/>
    <mergeCell ref="IO17:IQ17"/>
    <mergeCell ref="IR17:IT17"/>
    <mergeCell ref="IU17:IW17"/>
    <mergeCell ref="HN17:HP17"/>
    <mergeCell ref="HQ17:HS17"/>
    <mergeCell ref="HT17:HV17"/>
    <mergeCell ref="HW17:HY17"/>
    <mergeCell ref="HZ17:IB17"/>
    <mergeCell ref="IC17:IE17"/>
    <mergeCell ref="X20:Z20"/>
    <mergeCell ref="AA20:AC20"/>
    <mergeCell ref="AD20:AF20"/>
    <mergeCell ref="AG20:AI20"/>
    <mergeCell ref="AJ20:AL20"/>
    <mergeCell ref="AM20:AO20"/>
    <mergeCell ref="B18:G18"/>
    <mergeCell ref="J20:K20"/>
    <mergeCell ref="L20:N20"/>
    <mergeCell ref="O20:Q20"/>
    <mergeCell ref="R20:T20"/>
    <mergeCell ref="U20:W20"/>
    <mergeCell ref="BH20:BJ20"/>
    <mergeCell ref="BK20:BM20"/>
    <mergeCell ref="BN20:BP20"/>
    <mergeCell ref="BQ20:BS20"/>
    <mergeCell ref="BT20:BV20"/>
    <mergeCell ref="BW20:BY20"/>
    <mergeCell ref="AP20:AR20"/>
    <mergeCell ref="AS20:AU20"/>
    <mergeCell ref="AV20:AX20"/>
    <mergeCell ref="AY20:BA20"/>
    <mergeCell ref="BB20:BD20"/>
    <mergeCell ref="BE20:BG20"/>
    <mergeCell ref="CR20:CT20"/>
    <mergeCell ref="CU20:CW20"/>
    <mergeCell ref="CX20:CZ20"/>
    <mergeCell ref="DA20:DC20"/>
    <mergeCell ref="DD20:DF20"/>
    <mergeCell ref="DG20:DI20"/>
    <mergeCell ref="BZ20:CB20"/>
    <mergeCell ref="CC20:CE20"/>
    <mergeCell ref="CF20:CH20"/>
    <mergeCell ref="CI20:CK20"/>
    <mergeCell ref="CL20:CN20"/>
    <mergeCell ref="CO20:CQ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FL20:FN20"/>
    <mergeCell ref="FO20:FQ20"/>
    <mergeCell ref="FR20:FT20"/>
    <mergeCell ref="FU20:FW20"/>
    <mergeCell ref="FX20:FZ20"/>
    <mergeCell ref="GA20:GC20"/>
    <mergeCell ref="ET20:EV20"/>
    <mergeCell ref="EW20:EY20"/>
    <mergeCell ref="EZ20:FB20"/>
    <mergeCell ref="FC20:FE20"/>
    <mergeCell ref="FF20:FH20"/>
    <mergeCell ref="FI20:FK20"/>
    <mergeCell ref="GV20:GX20"/>
    <mergeCell ref="GY20:HA20"/>
    <mergeCell ref="HB20:HD20"/>
    <mergeCell ref="HE20:HG20"/>
    <mergeCell ref="HH20:HJ20"/>
    <mergeCell ref="HK20:HM20"/>
    <mergeCell ref="GD20:GF20"/>
    <mergeCell ref="GG20:GI20"/>
    <mergeCell ref="GJ20:GL20"/>
    <mergeCell ref="GM20:GO20"/>
    <mergeCell ref="GP20:GR20"/>
    <mergeCell ref="GS20:GU20"/>
    <mergeCell ref="IF20:IH20"/>
    <mergeCell ref="II20:IK20"/>
    <mergeCell ref="IL20:IN20"/>
    <mergeCell ref="IO20:IQ20"/>
    <mergeCell ref="IR20:IT20"/>
    <mergeCell ref="IU20:IW20"/>
    <mergeCell ref="HN20:HP20"/>
    <mergeCell ref="HQ20:HS20"/>
    <mergeCell ref="HT20:HV20"/>
    <mergeCell ref="HW20:HY20"/>
    <mergeCell ref="HZ20:IB20"/>
    <mergeCell ref="IC20:IE20"/>
    <mergeCell ref="D27:E27"/>
    <mergeCell ref="D28:E28"/>
    <mergeCell ref="D29:E29"/>
    <mergeCell ref="D30:E30"/>
    <mergeCell ref="D31:E31"/>
    <mergeCell ref="D32:E32"/>
    <mergeCell ref="B22:C22"/>
    <mergeCell ref="D22:E22"/>
    <mergeCell ref="B23:C24"/>
    <mergeCell ref="D23:E24"/>
    <mergeCell ref="D25:E25"/>
    <mergeCell ref="D26:E26"/>
    <mergeCell ref="C41:C45"/>
    <mergeCell ref="D41:E41"/>
    <mergeCell ref="D42:E45"/>
    <mergeCell ref="B47:C47"/>
    <mergeCell ref="D47:E47"/>
    <mergeCell ref="B48:C48"/>
    <mergeCell ref="D48:E48"/>
    <mergeCell ref="D33:E33"/>
    <mergeCell ref="D34:E34"/>
    <mergeCell ref="D35:E35"/>
    <mergeCell ref="D36:E36"/>
    <mergeCell ref="D37:E37"/>
    <mergeCell ref="B40:C40"/>
    <mergeCell ref="D40:E40"/>
    <mergeCell ref="B52:C53"/>
    <mergeCell ref="D52:E53"/>
    <mergeCell ref="F52:F53"/>
    <mergeCell ref="B54:C54"/>
    <mergeCell ref="D54:E54"/>
    <mergeCell ref="B55:C55"/>
    <mergeCell ref="D55:E55"/>
    <mergeCell ref="B49:C49"/>
    <mergeCell ref="D49:E49"/>
    <mergeCell ref="B50:C50"/>
    <mergeCell ref="D50:E50"/>
    <mergeCell ref="B51:C51"/>
    <mergeCell ref="D51:E51"/>
    <mergeCell ref="B60:C60"/>
    <mergeCell ref="B61:C61"/>
    <mergeCell ref="J63:K63"/>
    <mergeCell ref="L63:N63"/>
    <mergeCell ref="O63:Q63"/>
    <mergeCell ref="R63:T63"/>
    <mergeCell ref="B56:C56"/>
    <mergeCell ref="D56:E56"/>
    <mergeCell ref="B57:C58"/>
    <mergeCell ref="D57:E58"/>
    <mergeCell ref="F57:F58"/>
    <mergeCell ref="B59:C59"/>
    <mergeCell ref="AM63:AO63"/>
    <mergeCell ref="AP63:AR63"/>
    <mergeCell ref="AS63:AU63"/>
    <mergeCell ref="AV63:AX63"/>
    <mergeCell ref="AY63:BA63"/>
    <mergeCell ref="BB63:BD63"/>
    <mergeCell ref="U63:W63"/>
    <mergeCell ref="X63:Z63"/>
    <mergeCell ref="AA63:AC63"/>
    <mergeCell ref="AD63:AF63"/>
    <mergeCell ref="AG63:AI63"/>
    <mergeCell ref="AJ63:AL63"/>
    <mergeCell ref="BW63:BY63"/>
    <mergeCell ref="BZ63:CB63"/>
    <mergeCell ref="CC63:CE63"/>
    <mergeCell ref="CF63:CH63"/>
    <mergeCell ref="CI63:CK63"/>
    <mergeCell ref="CL63:CN63"/>
    <mergeCell ref="BE63:BG63"/>
    <mergeCell ref="BH63:BJ63"/>
    <mergeCell ref="BK63:BM63"/>
    <mergeCell ref="BN63:BP63"/>
    <mergeCell ref="BQ63:BS63"/>
    <mergeCell ref="BT63:BV63"/>
    <mergeCell ref="DG63:DI63"/>
    <mergeCell ref="DJ63:DL63"/>
    <mergeCell ref="DM63:DO63"/>
    <mergeCell ref="DP63:DR63"/>
    <mergeCell ref="DS63:DU63"/>
    <mergeCell ref="DV63:DX63"/>
    <mergeCell ref="CO63:CQ63"/>
    <mergeCell ref="CR63:CT63"/>
    <mergeCell ref="CU63:CW63"/>
    <mergeCell ref="CX63:CZ63"/>
    <mergeCell ref="DA63:DC63"/>
    <mergeCell ref="DD63:DF63"/>
    <mergeCell ref="EQ63:ES63"/>
    <mergeCell ref="ET63:EV63"/>
    <mergeCell ref="EW63:EY63"/>
    <mergeCell ref="EZ63:FB63"/>
    <mergeCell ref="FC63:FE63"/>
    <mergeCell ref="FF63:FH63"/>
    <mergeCell ref="DY63:EA63"/>
    <mergeCell ref="EB63:ED63"/>
    <mergeCell ref="EE63:EG63"/>
    <mergeCell ref="EH63:EJ63"/>
    <mergeCell ref="EK63:EM63"/>
    <mergeCell ref="EN63:EP63"/>
    <mergeCell ref="GD63:GF63"/>
    <mergeCell ref="GG63:GI63"/>
    <mergeCell ref="GJ63:GL63"/>
    <mergeCell ref="GM63:GO63"/>
    <mergeCell ref="GP63:GR63"/>
    <mergeCell ref="FI63:FK63"/>
    <mergeCell ref="FL63:FN63"/>
    <mergeCell ref="FO63:FQ63"/>
    <mergeCell ref="FR63:FT63"/>
    <mergeCell ref="FU63:FW63"/>
    <mergeCell ref="FX63:FZ63"/>
    <mergeCell ref="IU63:IW63"/>
    <mergeCell ref="B65:C65"/>
    <mergeCell ref="D65:E65"/>
    <mergeCell ref="B66:C66"/>
    <mergeCell ref="D66:E66"/>
    <mergeCell ref="IC63:IE63"/>
    <mergeCell ref="IF63:IH63"/>
    <mergeCell ref="II63:IK63"/>
    <mergeCell ref="IL63:IN63"/>
    <mergeCell ref="IO63:IQ63"/>
    <mergeCell ref="IR63:IT63"/>
    <mergeCell ref="HK63:HM63"/>
    <mergeCell ref="HN63:HP63"/>
    <mergeCell ref="HQ63:HS63"/>
    <mergeCell ref="HT63:HV63"/>
    <mergeCell ref="HW63:HY63"/>
    <mergeCell ref="HZ63:IB63"/>
    <mergeCell ref="GS63:GU63"/>
    <mergeCell ref="GV63:GX63"/>
    <mergeCell ref="GY63:HA63"/>
    <mergeCell ref="HB63:HD63"/>
    <mergeCell ref="HE63:HG63"/>
    <mergeCell ref="HH63:HJ63"/>
    <mergeCell ref="GA63:GC63"/>
  </mergeCells>
  <phoneticPr fontId="4"/>
  <hyperlinks>
    <hyperlink ref="G23" location="参４_申請!A1" display="参４_申請" xr:uid="{955EE056-421B-4BD3-A7D5-A19215E21616}"/>
    <hyperlink ref="G24" location="参４_申請_事業計画!A1" display="参４_申請_事業計画" xr:uid="{739F11D6-2A17-4BBA-B72A-27205241BAE3}"/>
    <hyperlink ref="G25" location="別紙１①!A1" display="別紙１①" xr:uid="{2C1831CC-F683-458A-93FD-120DBC4BE4B5}"/>
    <hyperlink ref="G26" location="別紙１②!A1" display="別紙１②" xr:uid="{DBC23142-8A13-4955-8EF7-00C5AB4C6A8C}"/>
    <hyperlink ref="G27" location="別紙１③!A1" display="別紙１③" xr:uid="{F6EB3761-F1B6-4541-81CC-E6733B5AE548}"/>
    <hyperlink ref="G28" location="別紙２①!A1" display="別紙１④" xr:uid="{16A5072D-4E08-46E0-A5AD-22B2F9D2018E}"/>
    <hyperlink ref="G29" location="別紙２①!A1" display="別紙２①" xr:uid="{1BE28362-2D65-4841-A312-A16609EE17F0}"/>
    <hyperlink ref="G30" location="別紙３!A1" display="別紙３" xr:uid="{ABB07247-C873-4DA2-BA1F-958BA9BA82AB}"/>
    <hyperlink ref="G31" location="別紙４!A1" display="別紙４" xr:uid="{1E479987-4AE9-422F-AF25-11F89F0D031F}"/>
    <hyperlink ref="G32" location="別紙５!A1" display="別紙５" xr:uid="{F0C44673-56C7-4E30-A691-1BA1C8D990C4}"/>
    <hyperlink ref="G34" location="別紙７!A1" display="別紙７" xr:uid="{9507CB72-4A4A-4474-B0AF-C244BD62C625}"/>
    <hyperlink ref="G35" location="'別紙７（別添）'!A1" display="別紙７（別添）" xr:uid="{1E08C677-23CD-4B27-931F-9DFFC4D7BE6E}"/>
    <hyperlink ref="G41" location="別紙２①!A1" display="別紙２①　（再掲）" xr:uid="{7DF76E30-7868-4CDC-B575-B7415E90BE23}"/>
    <hyperlink ref="G42" location="'別紙２②（ネットワーク化活動計画）'!A1" display="別紙２②（ネットワーク化活動計画）" xr:uid="{5F1E8147-E454-408C-A709-322AB67445A1}"/>
    <hyperlink ref="G43" location="'別紙２③（ネットワーク化）'!Print_Area" display="別紙２③（ネットワーク化）" xr:uid="{DCC3BC90-5D8A-4F16-B74D-9363B3139706}"/>
    <hyperlink ref="G44" location="'別紙２④（統合）'!A1" display="別紙２④（統合）" xr:uid="{0CB12480-0CDB-4B52-8E6C-D89C577BC99D}"/>
    <hyperlink ref="G45" location="'別紙２⑤（多様な組織等の参画）'!A1" display="別紙２⑤（多様な組織等の参画）" xr:uid="{50B44E41-2195-4B7B-BAD5-56E7926C10A1}"/>
    <hyperlink ref="G48" location="参10!A1" display="参10" xr:uid="{3D1FF7E3-4254-4277-9CB5-0B29392C6503}"/>
    <hyperlink ref="G49" location="参12!A1" display="参12" xr:uid="{EB12BBD0-0C63-48AE-B939-A7D59E0BC3AF}"/>
    <hyperlink ref="G50" location="参13!A1" display="参13" xr:uid="{5A3D19F2-45BB-4079-8C57-0CFFA708ED18}"/>
    <hyperlink ref="G51" location="参14!A1" display="参14" xr:uid="{71FA071E-B4B5-48CB-A648-7AC29501BF37}"/>
    <hyperlink ref="G52" location="参17!A1" display="参17" xr:uid="{8BFA859F-7C21-4805-88F4-B5C5B39DFD2D}"/>
    <hyperlink ref="G53" location="参17_別紙!A1" display="参17_別紙" xr:uid="{F5D3E829-814C-406F-A867-889EBFF6F3C6}"/>
    <hyperlink ref="G54" location="'収支報告書（金銭出納簿連動）'!A1" display="収支報告書" xr:uid="{A1A0D38F-0E33-4102-88DF-DC61B6190D9B}"/>
    <hyperlink ref="G55" location="支出に係る届出!A1" display="支出に係る届出" xr:uid="{DEB3633E-EA6A-4DD8-8A09-2087FB62D59C}"/>
    <hyperlink ref="G56" location="'活動記録（参考） '!A1" display="活動記録（参考）" xr:uid="{063DA667-519D-4B03-B93B-5919883377F8}"/>
    <hyperlink ref="G58" location="'金銭出納簿（前年度）（参考） '!A1" display="金銭出納簿（前年度）（参考）" xr:uid="{E5D0826E-F25F-4C9B-8FEC-ADE932D156DF}"/>
    <hyperlink ref="G66" location="'実施状況報告（様式2）'!A1" display="実施状況報告（様式2）" xr:uid="{CE5E9527-1815-4D29-AE4E-D9D5B6A4D61D}"/>
    <hyperlink ref="G57" location="金銭出納簿!A1" display="金銭出納簿" xr:uid="{883F92A6-2C78-4160-A464-6E2F3B5CFDF7}"/>
    <hyperlink ref="G36" location="別紙８!A1" display="別紙８" xr:uid="{B46F56FF-04EE-4246-8806-C5BC84838CA6}"/>
    <hyperlink ref="G37" location="別紙９!A1" display="別紙９" xr:uid="{EB672C30-2BFF-4E1E-865D-98E2FF97861D}"/>
    <hyperlink ref="G33" location="別紙６!A1" display="別紙６" xr:uid="{CD69A5A2-E4EE-405A-B893-26A9BA29ACCA}"/>
    <hyperlink ref="G60" location="'活動記録（多面的機能支払交付金の様式）'!A1" display="活動記録（多面的機能支払交付金の様式）" xr:uid="{54739302-0F50-458C-A152-4B48802F99AC}"/>
    <hyperlink ref="G61" location="'金銭出納簿（多面的機能支払交付金の様式）'!A1" display="金銭出納簿（多面的機能支払交付金の様式）" xr:uid="{A8B76B50-1965-4C22-B779-1B1FAA0DB9C8}"/>
  </hyperlinks>
  <pageMargins left="0.70866141732283472" right="0.70866141732283472" top="0.74803149606299213" bottom="0.74803149606299213" header="0.31496062992125984" footer="0.31496062992125984"/>
  <pageSetup paperSize="9" scale="73" orientation="portrait" r:id="rId1"/>
  <rowBreaks count="1" manualBreakCount="1">
    <brk id="37"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3A09-25A5-4576-9970-28E2CD8AF89B}">
  <sheetPr>
    <tabColor rgb="FFFFFF00"/>
    <pageSetUpPr fitToPage="1"/>
  </sheetPr>
  <dimension ref="A1:AB110"/>
  <sheetViews>
    <sheetView showGridLines="0" view="pageBreakPreview" zoomScale="99" zoomScaleNormal="80" zoomScaleSheetLayoutView="310" workbookViewId="0">
      <selection activeCell="D79" sqref="D79"/>
    </sheetView>
  </sheetViews>
  <sheetFormatPr defaultRowHeight="18.75"/>
  <cols>
    <col min="1" max="1" width="10.5" style="83" customWidth="1"/>
    <col min="2" max="2" width="14.375" style="83" customWidth="1"/>
    <col min="3" max="3" width="7.625" style="83" customWidth="1"/>
    <col min="4" max="4" width="16.5" style="83" customWidth="1"/>
    <col min="5" max="5" width="7.5" style="83" customWidth="1"/>
    <col min="6" max="6" width="10.5" style="83" customWidth="1"/>
    <col min="7" max="7" width="11.125" style="83" customWidth="1"/>
    <col min="8" max="8" width="7.75" style="83" customWidth="1"/>
    <col min="9" max="9" width="8.25" style="83" customWidth="1"/>
    <col min="10" max="10" width="8.25" style="83" hidden="1" customWidth="1"/>
    <col min="11" max="15" width="4.25" style="83" customWidth="1"/>
    <col min="16" max="17" width="13.875" style="83" customWidth="1"/>
    <col min="18" max="18" width="11.75" style="83" customWidth="1"/>
    <col min="19" max="19" width="12.75" style="83" customWidth="1"/>
    <col min="20" max="20" width="3.5" style="83" customWidth="1"/>
    <col min="21" max="21" width="11.25" style="96" customWidth="1"/>
    <col min="22" max="16384" width="9" style="50"/>
  </cols>
  <sheetData>
    <row r="1" spans="1:28" ht="22.15" customHeight="1">
      <c r="A1" s="49"/>
      <c r="B1" s="50"/>
      <c r="C1" s="50"/>
      <c r="D1" s="50"/>
      <c r="E1" s="50"/>
      <c r="F1" s="50"/>
      <c r="G1" s="50"/>
      <c r="H1" s="50"/>
      <c r="I1" s="50"/>
      <c r="J1" s="50"/>
      <c r="K1" s="50"/>
      <c r="L1" s="50"/>
      <c r="M1" s="50"/>
      <c r="N1" s="50"/>
      <c r="O1" s="50"/>
      <c r="P1" s="50"/>
      <c r="Q1" s="50"/>
      <c r="R1" s="50"/>
      <c r="S1" s="49" t="s">
        <v>128</v>
      </c>
      <c r="T1" s="50"/>
      <c r="U1" s="51"/>
    </row>
    <row r="2" spans="1:28" s="49" customFormat="1" ht="23.45" customHeight="1">
      <c r="A2" s="707" t="s">
        <v>48</v>
      </c>
      <c r="B2" s="707"/>
      <c r="C2" s="707"/>
      <c r="D2" s="707"/>
      <c r="E2" s="707"/>
      <c r="F2" s="707"/>
      <c r="G2" s="707"/>
      <c r="H2" s="707"/>
      <c r="I2" s="707"/>
      <c r="J2" s="707"/>
      <c r="K2" s="707"/>
      <c r="L2" s="707"/>
      <c r="M2" s="707"/>
      <c r="N2" s="707"/>
      <c r="O2" s="707"/>
      <c r="P2" s="707"/>
      <c r="Q2" s="707"/>
      <c r="R2" s="707"/>
      <c r="S2" s="707"/>
      <c r="U2" s="51"/>
    </row>
    <row r="3" spans="1:28" s="49" customFormat="1" ht="23.45" customHeight="1">
      <c r="A3" s="52" t="s">
        <v>129</v>
      </c>
      <c r="C3" s="52"/>
      <c r="U3" s="51"/>
    </row>
    <row r="4" spans="1:28" s="49" customFormat="1" ht="40.5" customHeight="1">
      <c r="A4" s="708" t="s">
        <v>130</v>
      </c>
      <c r="B4" s="708"/>
      <c r="C4" s="708"/>
      <c r="D4" s="708"/>
      <c r="E4" s="708"/>
      <c r="F4" s="708"/>
      <c r="G4" s="708"/>
      <c r="H4" s="708"/>
      <c r="I4" s="708"/>
      <c r="J4" s="708"/>
      <c r="K4" s="708"/>
      <c r="L4" s="708"/>
      <c r="M4" s="708"/>
      <c r="N4" s="708"/>
      <c r="O4" s="708"/>
      <c r="P4" s="708"/>
      <c r="Q4" s="708"/>
      <c r="R4" s="708"/>
      <c r="S4" s="708"/>
      <c r="U4" s="51"/>
    </row>
    <row r="5" spans="1:28" s="49" customFormat="1" ht="23.45" hidden="1" customHeight="1">
      <c r="A5" s="52"/>
      <c r="C5" s="52"/>
      <c r="E5" s="52"/>
      <c r="F5" s="53"/>
      <c r="G5" s="54"/>
      <c r="U5" s="55" t="s">
        <v>131</v>
      </c>
    </row>
    <row r="6" spans="1:28" s="49" customFormat="1" ht="18.600000000000001" hidden="1" customHeight="1">
      <c r="A6" s="52"/>
      <c r="C6" s="701" t="s">
        <v>132</v>
      </c>
      <c r="D6" s="702"/>
      <c r="F6" s="703" t="s">
        <v>133</v>
      </c>
      <c r="G6" s="709" t="str">
        <f>IF(S14="", "",S14)</f>
        <v/>
      </c>
      <c r="U6" s="51"/>
    </row>
    <row r="7" spans="1:28" s="49" customFormat="1" ht="18.600000000000001" hidden="1" customHeight="1">
      <c r="A7" s="52"/>
      <c r="C7" s="701" t="s">
        <v>134</v>
      </c>
      <c r="D7" s="702"/>
      <c r="F7" s="704"/>
      <c r="G7" s="710"/>
      <c r="U7" s="51"/>
    </row>
    <row r="8" spans="1:28" s="49" customFormat="1" ht="18.600000000000001" hidden="1" customHeight="1">
      <c r="A8" s="52"/>
      <c r="C8" s="701" t="s">
        <v>135</v>
      </c>
      <c r="D8" s="702"/>
      <c r="F8" s="703" t="s">
        <v>136</v>
      </c>
      <c r="G8" s="705" t="str">
        <f>IF(S15="", "",S15)</f>
        <v/>
      </c>
      <c r="U8" s="51"/>
    </row>
    <row r="9" spans="1:28" s="49" customFormat="1" ht="18.600000000000001" hidden="1" customHeight="1">
      <c r="A9" s="52"/>
      <c r="C9" s="701" t="s">
        <v>137</v>
      </c>
      <c r="D9" s="702"/>
      <c r="F9" s="704"/>
      <c r="G9" s="706"/>
      <c r="U9" s="51"/>
    </row>
    <row r="10" spans="1:28" s="49" customFormat="1" ht="18.600000000000001" hidden="1" customHeight="1">
      <c r="A10" s="52"/>
      <c r="C10" s="701" t="s">
        <v>138</v>
      </c>
      <c r="D10" s="702"/>
      <c r="U10" s="51"/>
    </row>
    <row r="11" spans="1:28" s="53" customFormat="1" ht="8.4499999999999993" customHeight="1" thickBot="1">
      <c r="A11" s="54"/>
      <c r="C11" s="54"/>
      <c r="U11" s="55"/>
    </row>
    <row r="12" spans="1:28" s="53" customFormat="1" ht="13.5" customHeight="1">
      <c r="A12" s="695" t="s">
        <v>139</v>
      </c>
      <c r="B12" s="696"/>
      <c r="C12" s="696"/>
      <c r="D12" s="696"/>
      <c r="E12" s="696"/>
      <c r="F12" s="696"/>
      <c r="G12" s="696"/>
      <c r="H12" s="696"/>
      <c r="I12" s="696"/>
      <c r="J12" s="696"/>
      <c r="K12" s="696"/>
      <c r="L12" s="696"/>
      <c r="M12" s="696"/>
      <c r="N12" s="696"/>
      <c r="O12" s="696"/>
      <c r="P12" s="696"/>
      <c r="Q12" s="696"/>
      <c r="R12" s="696"/>
      <c r="S12" s="697"/>
      <c r="U12" s="663" t="s">
        <v>140</v>
      </c>
    </row>
    <row r="13" spans="1:28" s="53" customFormat="1" ht="13.5" customHeight="1" thickBot="1">
      <c r="A13" s="698"/>
      <c r="B13" s="699"/>
      <c r="C13" s="699"/>
      <c r="D13" s="699"/>
      <c r="E13" s="699"/>
      <c r="F13" s="699"/>
      <c r="G13" s="699"/>
      <c r="H13" s="699"/>
      <c r="I13" s="699"/>
      <c r="J13" s="699"/>
      <c r="K13" s="699"/>
      <c r="L13" s="699"/>
      <c r="M13" s="699"/>
      <c r="N13" s="699"/>
      <c r="O13" s="699"/>
      <c r="P13" s="699"/>
      <c r="Q13" s="699"/>
      <c r="R13" s="699"/>
      <c r="S13" s="700"/>
      <c r="U13" s="664"/>
    </row>
    <row r="14" spans="1:28" s="53" customFormat="1" ht="39" customHeight="1">
      <c r="A14" s="666" t="s">
        <v>141</v>
      </c>
      <c r="B14" s="667"/>
      <c r="C14" s="667"/>
      <c r="D14" s="667"/>
      <c r="E14" s="667"/>
      <c r="F14" s="667"/>
      <c r="G14" s="667"/>
      <c r="H14" s="668"/>
      <c r="I14" s="675" t="s">
        <v>142</v>
      </c>
      <c r="J14" s="56"/>
      <c r="K14" s="666" t="s">
        <v>143</v>
      </c>
      <c r="L14" s="678"/>
      <c r="M14" s="678"/>
      <c r="N14" s="678"/>
      <c r="O14" s="679"/>
      <c r="P14" s="683" t="s">
        <v>144</v>
      </c>
      <c r="Q14" s="684"/>
      <c r="R14" s="685"/>
      <c r="S14" s="57"/>
      <c r="U14" s="664"/>
    </row>
    <row r="15" spans="1:28" ht="39" customHeight="1" thickBot="1">
      <c r="A15" s="669"/>
      <c r="B15" s="670"/>
      <c r="C15" s="670"/>
      <c r="D15" s="670"/>
      <c r="E15" s="670"/>
      <c r="F15" s="670"/>
      <c r="G15" s="670"/>
      <c r="H15" s="671"/>
      <c r="I15" s="676"/>
      <c r="J15" s="58"/>
      <c r="K15" s="680"/>
      <c r="L15" s="681"/>
      <c r="M15" s="681"/>
      <c r="N15" s="681"/>
      <c r="O15" s="682"/>
      <c r="P15" s="686" t="s">
        <v>145</v>
      </c>
      <c r="Q15" s="687"/>
      <c r="R15" s="688"/>
      <c r="S15" s="59"/>
      <c r="T15" s="53"/>
      <c r="U15" s="664"/>
      <c r="V15" s="53"/>
      <c r="W15" s="53"/>
      <c r="X15" s="53"/>
      <c r="Y15" s="53"/>
      <c r="Z15" s="53"/>
      <c r="AA15" s="53"/>
      <c r="AB15" s="53"/>
    </row>
    <row r="16" spans="1:28" ht="30" customHeight="1" thickBot="1">
      <c r="A16" s="672"/>
      <c r="B16" s="673"/>
      <c r="C16" s="673"/>
      <c r="D16" s="673"/>
      <c r="E16" s="673"/>
      <c r="F16" s="673"/>
      <c r="G16" s="673"/>
      <c r="H16" s="674"/>
      <c r="I16" s="677"/>
      <c r="J16" s="60"/>
      <c r="K16" s="61" t="s">
        <v>146</v>
      </c>
      <c r="L16" s="62"/>
      <c r="M16" s="62"/>
      <c r="N16" s="62"/>
      <c r="O16" s="62"/>
      <c r="P16" s="689" t="s">
        <v>147</v>
      </c>
      <c r="Q16" s="690"/>
      <c r="R16" s="691" t="s">
        <v>148</v>
      </c>
      <c r="S16" s="693" t="s">
        <v>149</v>
      </c>
      <c r="T16" s="53"/>
      <c r="U16" s="665"/>
      <c r="V16" s="53"/>
      <c r="W16" s="53"/>
      <c r="X16" s="53"/>
      <c r="Y16" s="53"/>
      <c r="Z16" s="53"/>
      <c r="AA16" s="53"/>
      <c r="AB16" s="53"/>
    </row>
    <row r="17" spans="1:22" ht="153.75" customHeight="1">
      <c r="A17" s="63" t="s">
        <v>150</v>
      </c>
      <c r="B17" s="64" t="s">
        <v>151</v>
      </c>
      <c r="C17" s="64" t="s">
        <v>152</v>
      </c>
      <c r="D17" s="64" t="s">
        <v>153</v>
      </c>
      <c r="E17" s="64" t="s">
        <v>154</v>
      </c>
      <c r="F17" s="64" t="s">
        <v>155</v>
      </c>
      <c r="G17" s="65" t="s">
        <v>156</v>
      </c>
      <c r="H17" s="66" t="s">
        <v>157</v>
      </c>
      <c r="I17" s="67" t="s">
        <v>158</v>
      </c>
      <c r="J17" s="67" t="s">
        <v>159</v>
      </c>
      <c r="K17" s="68" t="s">
        <v>132</v>
      </c>
      <c r="L17" s="68" t="s">
        <v>134</v>
      </c>
      <c r="M17" s="68" t="s">
        <v>135</v>
      </c>
      <c r="N17" s="68" t="s">
        <v>137</v>
      </c>
      <c r="O17" s="68" t="s">
        <v>138</v>
      </c>
      <c r="P17" s="69" t="s">
        <v>160</v>
      </c>
      <c r="Q17" s="70" t="s">
        <v>161</v>
      </c>
      <c r="R17" s="692"/>
      <c r="S17" s="694"/>
      <c r="T17" s="50"/>
      <c r="U17" s="71" t="s">
        <v>162</v>
      </c>
    </row>
    <row r="18" spans="1:22" ht="18" customHeight="1">
      <c r="A18" s="72" t="s">
        <v>163</v>
      </c>
      <c r="B18" s="73" t="s">
        <v>164</v>
      </c>
      <c r="C18" s="73" t="s">
        <v>165</v>
      </c>
      <c r="D18" s="73" t="s">
        <v>166</v>
      </c>
      <c r="E18" s="74" t="s">
        <v>167</v>
      </c>
      <c r="F18" s="75">
        <v>589</v>
      </c>
      <c r="G18" s="76" t="s">
        <v>168</v>
      </c>
      <c r="H18" s="77"/>
      <c r="I18" s="78">
        <f>IFERROR(VLOOKUP(U18,プルダウンリスト!$D$15:$E$70,2,FALSE),"")</f>
        <v>16800</v>
      </c>
      <c r="J18" s="78">
        <f t="shared" ref="J18:J81" si="0">IFERROR(ROUNDDOWN(F18*I18/1000,0),"")</f>
        <v>9895</v>
      </c>
      <c r="K18" s="77"/>
      <c r="L18" s="77" t="s">
        <v>169</v>
      </c>
      <c r="M18" s="77" t="s">
        <v>169</v>
      </c>
      <c r="N18" s="77" t="s">
        <v>169</v>
      </c>
      <c r="O18" s="77" t="s">
        <v>169</v>
      </c>
      <c r="P18" s="79" t="s">
        <v>170</v>
      </c>
      <c r="Q18" s="74"/>
      <c r="R18" s="73" t="s">
        <v>171</v>
      </c>
      <c r="S18" s="80"/>
      <c r="T18" s="50"/>
      <c r="U18" s="81" t="str">
        <f>$S$14&amp;E18&amp;G18</f>
        <v>田急傾斜</v>
      </c>
      <c r="V18" s="82"/>
    </row>
    <row r="19" spans="1:22" ht="18" customHeight="1">
      <c r="A19" s="72" t="s">
        <v>163</v>
      </c>
      <c r="B19" s="73" t="s">
        <v>164</v>
      </c>
      <c r="C19" s="73" t="s">
        <v>165</v>
      </c>
      <c r="D19" s="73" t="s">
        <v>172</v>
      </c>
      <c r="E19" s="74" t="s">
        <v>167</v>
      </c>
      <c r="F19" s="75">
        <v>357</v>
      </c>
      <c r="G19" s="76" t="s">
        <v>168</v>
      </c>
      <c r="H19" s="77"/>
      <c r="I19" s="78">
        <f>IFERROR(VLOOKUP(U19,プルダウンリスト!$D$15:$E$70,2,FALSE),"")</f>
        <v>16800</v>
      </c>
      <c r="J19" s="78">
        <f t="shared" si="0"/>
        <v>5997</v>
      </c>
      <c r="K19" s="77" t="s">
        <v>169</v>
      </c>
      <c r="L19" s="77" t="s">
        <v>169</v>
      </c>
      <c r="M19" s="77" t="s">
        <v>169</v>
      </c>
      <c r="N19" s="77" t="s">
        <v>169</v>
      </c>
      <c r="O19" s="77" t="s">
        <v>169</v>
      </c>
      <c r="P19" s="79" t="s">
        <v>170</v>
      </c>
      <c r="Q19" s="74"/>
      <c r="R19" s="73" t="s">
        <v>171</v>
      </c>
      <c r="S19" s="80"/>
      <c r="T19" s="50"/>
      <c r="U19" s="81" t="str">
        <f>$S$14&amp;E19&amp;G19</f>
        <v>田急傾斜</v>
      </c>
    </row>
    <row r="20" spans="1:22" ht="18" customHeight="1">
      <c r="A20" s="72" t="s">
        <v>163</v>
      </c>
      <c r="B20" s="73" t="s">
        <v>164</v>
      </c>
      <c r="C20" s="73" t="s">
        <v>165</v>
      </c>
      <c r="D20" s="73" t="s">
        <v>173</v>
      </c>
      <c r="E20" s="74" t="s">
        <v>167</v>
      </c>
      <c r="F20" s="75">
        <v>210</v>
      </c>
      <c r="G20" s="76" t="s">
        <v>168</v>
      </c>
      <c r="H20" s="77"/>
      <c r="I20" s="78">
        <f>IFERROR(VLOOKUP(U20,プルダウンリスト!$D$15:$E$70,2,FALSE),"")</f>
        <v>16800</v>
      </c>
      <c r="J20" s="78">
        <f t="shared" si="0"/>
        <v>3528</v>
      </c>
      <c r="K20" s="77" t="s">
        <v>174</v>
      </c>
      <c r="L20" s="77" t="s">
        <v>175</v>
      </c>
      <c r="M20" s="77" t="s">
        <v>169</v>
      </c>
      <c r="N20" s="77" t="s">
        <v>169</v>
      </c>
      <c r="O20" s="77" t="s">
        <v>169</v>
      </c>
      <c r="P20" s="79" t="s">
        <v>170</v>
      </c>
      <c r="Q20" s="74"/>
      <c r="R20" s="73" t="s">
        <v>171</v>
      </c>
      <c r="S20" s="80"/>
      <c r="T20" s="50"/>
      <c r="U20" s="81" t="str">
        <f t="shared" ref="U20:U83" si="1">$S$14&amp;E20&amp;G20</f>
        <v>田急傾斜</v>
      </c>
    </row>
    <row r="21" spans="1:22" ht="18" customHeight="1">
      <c r="A21" s="72" t="s">
        <v>163</v>
      </c>
      <c r="B21" s="73" t="s">
        <v>164</v>
      </c>
      <c r="C21" s="73" t="s">
        <v>165</v>
      </c>
      <c r="D21" s="73" t="s">
        <v>176</v>
      </c>
      <c r="E21" s="74" t="s">
        <v>167</v>
      </c>
      <c r="F21" s="75">
        <v>754</v>
      </c>
      <c r="G21" s="76" t="s">
        <v>168</v>
      </c>
      <c r="H21" s="77"/>
      <c r="I21" s="78">
        <f>IFERROR(VLOOKUP(U21,プルダウンリスト!$D$15:$E$70,2,FALSE),"")</f>
        <v>16800</v>
      </c>
      <c r="J21" s="78">
        <f t="shared" si="0"/>
        <v>12667</v>
      </c>
      <c r="K21" s="77" t="s">
        <v>169</v>
      </c>
      <c r="L21" s="77" t="s">
        <v>169</v>
      </c>
      <c r="M21" s="77" t="s">
        <v>169</v>
      </c>
      <c r="N21" s="77" t="s">
        <v>169</v>
      </c>
      <c r="O21" s="77" t="s">
        <v>169</v>
      </c>
      <c r="P21" s="79" t="s">
        <v>170</v>
      </c>
      <c r="Q21" s="74"/>
      <c r="R21" s="73" t="s">
        <v>171</v>
      </c>
      <c r="S21" s="80"/>
      <c r="T21" s="50"/>
      <c r="U21" s="81" t="str">
        <f t="shared" si="1"/>
        <v>田急傾斜</v>
      </c>
    </row>
    <row r="22" spans="1:22" ht="18" customHeight="1">
      <c r="A22" s="72" t="s">
        <v>163</v>
      </c>
      <c r="B22" s="73" t="s">
        <v>164</v>
      </c>
      <c r="C22" s="73" t="s">
        <v>165</v>
      </c>
      <c r="D22" s="73" t="s">
        <v>177</v>
      </c>
      <c r="E22" s="74" t="s">
        <v>167</v>
      </c>
      <c r="F22" s="75">
        <v>721</v>
      </c>
      <c r="G22" s="76" t="s">
        <v>168</v>
      </c>
      <c r="H22" s="77"/>
      <c r="I22" s="78">
        <f>IFERROR(VLOOKUP(U22,プルダウンリスト!$D$15:$E$70,2,FALSE),"")</f>
        <v>16800</v>
      </c>
      <c r="J22" s="78">
        <f t="shared" si="0"/>
        <v>12112</v>
      </c>
      <c r="K22" s="77" t="s">
        <v>169</v>
      </c>
      <c r="L22" s="77" t="s">
        <v>169</v>
      </c>
      <c r="M22" s="77" t="s">
        <v>169</v>
      </c>
      <c r="N22" s="77" t="s">
        <v>169</v>
      </c>
      <c r="O22" s="77" t="s">
        <v>169</v>
      </c>
      <c r="P22" s="79" t="s">
        <v>170</v>
      </c>
      <c r="Q22" s="74"/>
      <c r="R22" s="73" t="s">
        <v>171</v>
      </c>
      <c r="S22" s="80"/>
      <c r="T22" s="50"/>
      <c r="U22" s="81" t="str">
        <f t="shared" si="1"/>
        <v>田急傾斜</v>
      </c>
    </row>
    <row r="23" spans="1:22" ht="18" customHeight="1">
      <c r="A23" s="72" t="s">
        <v>163</v>
      </c>
      <c r="B23" s="73" t="s">
        <v>164</v>
      </c>
      <c r="C23" s="73" t="s">
        <v>165</v>
      </c>
      <c r="D23" s="73" t="s">
        <v>178</v>
      </c>
      <c r="E23" s="74" t="s">
        <v>167</v>
      </c>
      <c r="F23" s="75">
        <v>385</v>
      </c>
      <c r="G23" s="76" t="s">
        <v>168</v>
      </c>
      <c r="H23" s="77"/>
      <c r="I23" s="78">
        <f>IFERROR(VLOOKUP(U23,プルダウンリスト!$D$15:$E$70,2,FALSE),"")</f>
        <v>16800</v>
      </c>
      <c r="J23" s="78">
        <f t="shared" si="0"/>
        <v>6468</v>
      </c>
      <c r="K23" s="77" t="s">
        <v>174</v>
      </c>
      <c r="L23" s="77" t="s">
        <v>169</v>
      </c>
      <c r="M23" s="77" t="s">
        <v>169</v>
      </c>
      <c r="N23" s="77" t="s">
        <v>169</v>
      </c>
      <c r="O23" s="77" t="s">
        <v>169</v>
      </c>
      <c r="P23" s="79" t="s">
        <v>170</v>
      </c>
      <c r="Q23" s="74"/>
      <c r="R23" s="73" t="s">
        <v>171</v>
      </c>
      <c r="S23" s="80"/>
      <c r="T23" s="50"/>
      <c r="U23" s="81" t="str">
        <f t="shared" si="1"/>
        <v>田急傾斜</v>
      </c>
    </row>
    <row r="24" spans="1:22" ht="18" customHeight="1">
      <c r="A24" s="72" t="s">
        <v>163</v>
      </c>
      <c r="B24" s="73" t="s">
        <v>164</v>
      </c>
      <c r="C24" s="73" t="s">
        <v>165</v>
      </c>
      <c r="D24" s="73" t="s">
        <v>179</v>
      </c>
      <c r="E24" s="74" t="s">
        <v>167</v>
      </c>
      <c r="F24" s="75">
        <v>545</v>
      </c>
      <c r="G24" s="76" t="s">
        <v>168</v>
      </c>
      <c r="H24" s="77"/>
      <c r="I24" s="78">
        <f>IFERROR(VLOOKUP(U24,プルダウンリスト!$D$15:$E$70,2,FALSE),"")</f>
        <v>16800</v>
      </c>
      <c r="J24" s="78">
        <f t="shared" si="0"/>
        <v>9156</v>
      </c>
      <c r="K24" s="77" t="s">
        <v>169</v>
      </c>
      <c r="L24" s="77" t="s">
        <v>169</v>
      </c>
      <c r="M24" s="77" t="s">
        <v>169</v>
      </c>
      <c r="N24" s="77" t="s">
        <v>169</v>
      </c>
      <c r="O24" s="77" t="s">
        <v>169</v>
      </c>
      <c r="P24" s="79" t="s">
        <v>170</v>
      </c>
      <c r="Q24" s="74"/>
      <c r="R24" s="73" t="s">
        <v>171</v>
      </c>
      <c r="S24" s="80"/>
      <c r="T24" s="50"/>
      <c r="U24" s="81" t="str">
        <f t="shared" si="1"/>
        <v>田急傾斜</v>
      </c>
    </row>
    <row r="25" spans="1:22" ht="18" customHeight="1">
      <c r="A25" s="72" t="s">
        <v>163</v>
      </c>
      <c r="B25" s="73" t="s">
        <v>164</v>
      </c>
      <c r="C25" s="73" t="s">
        <v>165</v>
      </c>
      <c r="D25" s="73" t="s">
        <v>180</v>
      </c>
      <c r="E25" s="74" t="s">
        <v>167</v>
      </c>
      <c r="F25" s="75">
        <v>312</v>
      </c>
      <c r="G25" s="76" t="s">
        <v>168</v>
      </c>
      <c r="H25" s="77"/>
      <c r="I25" s="78">
        <f>IFERROR(VLOOKUP(U25,プルダウンリスト!$D$15:$E$70,2,FALSE),"")</f>
        <v>16800</v>
      </c>
      <c r="J25" s="78">
        <f t="shared" si="0"/>
        <v>5241</v>
      </c>
      <c r="K25" s="77" t="s">
        <v>174</v>
      </c>
      <c r="L25" s="77" t="s">
        <v>169</v>
      </c>
      <c r="M25" s="77" t="s">
        <v>169</v>
      </c>
      <c r="N25" s="77" t="s">
        <v>169</v>
      </c>
      <c r="O25" s="77" t="s">
        <v>169</v>
      </c>
      <c r="P25" s="79" t="s">
        <v>170</v>
      </c>
      <c r="Q25" s="74"/>
      <c r="R25" s="73" t="s">
        <v>171</v>
      </c>
      <c r="S25" s="80"/>
      <c r="T25" s="50"/>
      <c r="U25" s="81" t="str">
        <f t="shared" si="1"/>
        <v>田急傾斜</v>
      </c>
    </row>
    <row r="26" spans="1:22" ht="18" customHeight="1">
      <c r="A26" s="72" t="s">
        <v>163</v>
      </c>
      <c r="B26" s="73" t="s">
        <v>164</v>
      </c>
      <c r="C26" s="73" t="s">
        <v>165</v>
      </c>
      <c r="D26" s="73" t="s">
        <v>181</v>
      </c>
      <c r="E26" s="74" t="s">
        <v>167</v>
      </c>
      <c r="F26" s="75">
        <v>194</v>
      </c>
      <c r="G26" s="76" t="s">
        <v>168</v>
      </c>
      <c r="H26" s="77"/>
      <c r="I26" s="78">
        <f>IFERROR(VLOOKUP(U26,プルダウンリスト!$D$15:$E$70,2,FALSE),"")</f>
        <v>16800</v>
      </c>
      <c r="J26" s="78">
        <f t="shared" si="0"/>
        <v>3259</v>
      </c>
      <c r="K26" s="77" t="s">
        <v>169</v>
      </c>
      <c r="L26" s="77" t="s">
        <v>169</v>
      </c>
      <c r="M26" s="77" t="s">
        <v>169</v>
      </c>
      <c r="N26" s="77" t="s">
        <v>169</v>
      </c>
      <c r="O26" s="77" t="s">
        <v>169</v>
      </c>
      <c r="P26" s="79" t="s">
        <v>170</v>
      </c>
      <c r="Q26" s="74"/>
      <c r="R26" s="73" t="s">
        <v>171</v>
      </c>
      <c r="S26" s="80"/>
      <c r="T26" s="50"/>
      <c r="U26" s="81" t="str">
        <f t="shared" si="1"/>
        <v>田急傾斜</v>
      </c>
    </row>
    <row r="27" spans="1:22" ht="18" customHeight="1">
      <c r="A27" s="72" t="s">
        <v>163</v>
      </c>
      <c r="B27" s="73" t="s">
        <v>164</v>
      </c>
      <c r="C27" s="73" t="s">
        <v>165</v>
      </c>
      <c r="D27" s="73" t="s">
        <v>182</v>
      </c>
      <c r="E27" s="74" t="s">
        <v>167</v>
      </c>
      <c r="F27" s="75">
        <v>100</v>
      </c>
      <c r="G27" s="76" t="s">
        <v>168</v>
      </c>
      <c r="H27" s="77"/>
      <c r="I27" s="78">
        <f>IFERROR(VLOOKUP(U27,プルダウンリスト!$D$15:$E$70,2,FALSE),"")</f>
        <v>16800</v>
      </c>
      <c r="J27" s="78">
        <f t="shared" si="0"/>
        <v>1680</v>
      </c>
      <c r="K27" s="77" t="s">
        <v>169</v>
      </c>
      <c r="L27" s="77" t="s">
        <v>169</v>
      </c>
      <c r="M27" s="77" t="s">
        <v>169</v>
      </c>
      <c r="N27" s="77" t="s">
        <v>169</v>
      </c>
      <c r="O27" s="77" t="s">
        <v>169</v>
      </c>
      <c r="P27" s="79" t="s">
        <v>170</v>
      </c>
      <c r="Q27" s="74"/>
      <c r="R27" s="73" t="s">
        <v>171</v>
      </c>
      <c r="S27" s="80"/>
      <c r="T27" s="50"/>
      <c r="U27" s="81" t="str">
        <f t="shared" si="1"/>
        <v>田急傾斜</v>
      </c>
    </row>
    <row r="28" spans="1:22" ht="18" customHeight="1">
      <c r="A28" s="72" t="s">
        <v>163</v>
      </c>
      <c r="B28" s="73" t="s">
        <v>164</v>
      </c>
      <c r="C28" s="73" t="s">
        <v>165</v>
      </c>
      <c r="D28" s="73" t="s">
        <v>166</v>
      </c>
      <c r="E28" s="74" t="s">
        <v>167</v>
      </c>
      <c r="F28" s="75">
        <v>312</v>
      </c>
      <c r="G28" s="76" t="s">
        <v>168</v>
      </c>
      <c r="H28" s="77"/>
      <c r="I28" s="78">
        <f>IFERROR(VLOOKUP(U28,プルダウンリスト!$D$15:$E$70,2,FALSE),"")</f>
        <v>16800</v>
      </c>
      <c r="J28" s="78">
        <f t="shared" si="0"/>
        <v>5241</v>
      </c>
      <c r="K28" s="77" t="s">
        <v>169</v>
      </c>
      <c r="L28" s="77" t="s">
        <v>169</v>
      </c>
      <c r="M28" s="77" t="s">
        <v>169</v>
      </c>
      <c r="N28" s="77" t="s">
        <v>169</v>
      </c>
      <c r="O28" s="77" t="s">
        <v>169</v>
      </c>
      <c r="P28" s="79" t="s">
        <v>170</v>
      </c>
      <c r="Q28" s="74"/>
      <c r="R28" s="73" t="s">
        <v>171</v>
      </c>
      <c r="S28" s="80"/>
      <c r="T28" s="50"/>
      <c r="U28" s="81" t="str">
        <f t="shared" si="1"/>
        <v>田急傾斜</v>
      </c>
    </row>
    <row r="29" spans="1:22" ht="18" customHeight="1">
      <c r="A29" s="72" t="s">
        <v>163</v>
      </c>
      <c r="B29" s="73" t="s">
        <v>164</v>
      </c>
      <c r="C29" s="73" t="s">
        <v>165</v>
      </c>
      <c r="D29" s="73" t="s">
        <v>172</v>
      </c>
      <c r="E29" s="74" t="s">
        <v>167</v>
      </c>
      <c r="F29" s="75">
        <v>66</v>
      </c>
      <c r="G29" s="76" t="s">
        <v>168</v>
      </c>
      <c r="H29" s="77"/>
      <c r="I29" s="78">
        <f>IFERROR(VLOOKUP(U29,プルダウンリスト!$D$15:$E$70,2,FALSE),"")</f>
        <v>16800</v>
      </c>
      <c r="J29" s="78">
        <f t="shared" si="0"/>
        <v>1108</v>
      </c>
      <c r="K29" s="77" t="s">
        <v>169</v>
      </c>
      <c r="L29" s="77" t="s">
        <v>169</v>
      </c>
      <c r="M29" s="77" t="s">
        <v>169</v>
      </c>
      <c r="N29" s="77" t="s">
        <v>169</v>
      </c>
      <c r="O29" s="77" t="s">
        <v>169</v>
      </c>
      <c r="P29" s="79" t="s">
        <v>170</v>
      </c>
      <c r="Q29" s="74"/>
      <c r="R29" s="73" t="s">
        <v>171</v>
      </c>
      <c r="S29" s="80"/>
      <c r="T29" s="50"/>
      <c r="U29" s="81" t="str">
        <f t="shared" si="1"/>
        <v>田急傾斜</v>
      </c>
    </row>
    <row r="30" spans="1:22" ht="18" customHeight="1">
      <c r="A30" s="72" t="s">
        <v>163</v>
      </c>
      <c r="B30" s="73" t="s">
        <v>164</v>
      </c>
      <c r="C30" s="73" t="s">
        <v>165</v>
      </c>
      <c r="D30" s="73" t="s">
        <v>173</v>
      </c>
      <c r="E30" s="74" t="s">
        <v>167</v>
      </c>
      <c r="F30" s="75">
        <v>200</v>
      </c>
      <c r="G30" s="76" t="s">
        <v>168</v>
      </c>
      <c r="H30" s="77"/>
      <c r="I30" s="78">
        <f>IFERROR(VLOOKUP(U30,プルダウンリスト!$D$15:$E$70,2,FALSE),"")</f>
        <v>16800</v>
      </c>
      <c r="J30" s="78">
        <f t="shared" si="0"/>
        <v>3360</v>
      </c>
      <c r="K30" s="77" t="s">
        <v>169</v>
      </c>
      <c r="L30" s="77" t="s">
        <v>169</v>
      </c>
      <c r="M30" s="77" t="s">
        <v>169</v>
      </c>
      <c r="N30" s="77" t="s">
        <v>169</v>
      </c>
      <c r="O30" s="77" t="s">
        <v>169</v>
      </c>
      <c r="P30" s="79" t="s">
        <v>170</v>
      </c>
      <c r="Q30" s="74"/>
      <c r="R30" s="73" t="s">
        <v>171</v>
      </c>
      <c r="S30" s="80"/>
      <c r="T30" s="50"/>
      <c r="U30" s="81" t="str">
        <f t="shared" si="1"/>
        <v>田急傾斜</v>
      </c>
    </row>
    <row r="31" spans="1:22" ht="18" customHeight="1">
      <c r="A31" s="72" t="s">
        <v>163</v>
      </c>
      <c r="B31" s="73" t="s">
        <v>164</v>
      </c>
      <c r="C31" s="73" t="s">
        <v>165</v>
      </c>
      <c r="D31" s="73" t="s">
        <v>176</v>
      </c>
      <c r="E31" s="74" t="s">
        <v>167</v>
      </c>
      <c r="F31" s="75">
        <v>173</v>
      </c>
      <c r="G31" s="76" t="s">
        <v>168</v>
      </c>
      <c r="H31" s="77"/>
      <c r="I31" s="78">
        <f>IFERROR(VLOOKUP(U31,プルダウンリスト!$D$15:$E$70,2,FALSE),"")</f>
        <v>16800</v>
      </c>
      <c r="J31" s="78">
        <f t="shared" si="0"/>
        <v>2906</v>
      </c>
      <c r="K31" s="77" t="s">
        <v>169</v>
      </c>
      <c r="L31" s="77" t="s">
        <v>169</v>
      </c>
      <c r="M31" s="77" t="s">
        <v>169</v>
      </c>
      <c r="N31" s="77" t="s">
        <v>169</v>
      </c>
      <c r="O31" s="77" t="s">
        <v>169</v>
      </c>
      <c r="P31" s="79" t="s">
        <v>170</v>
      </c>
      <c r="Q31" s="74"/>
      <c r="R31" s="73" t="s">
        <v>171</v>
      </c>
      <c r="S31" s="80"/>
      <c r="T31" s="50"/>
      <c r="U31" s="81" t="str">
        <f t="shared" si="1"/>
        <v>田急傾斜</v>
      </c>
    </row>
    <row r="32" spans="1:22" ht="18" customHeight="1">
      <c r="A32" s="72" t="s">
        <v>163</v>
      </c>
      <c r="B32" s="73" t="s">
        <v>164</v>
      </c>
      <c r="C32" s="73" t="s">
        <v>165</v>
      </c>
      <c r="D32" s="73" t="s">
        <v>177</v>
      </c>
      <c r="E32" s="74" t="s">
        <v>167</v>
      </c>
      <c r="F32" s="75">
        <v>32</v>
      </c>
      <c r="G32" s="76" t="s">
        <v>168</v>
      </c>
      <c r="H32" s="77"/>
      <c r="I32" s="78">
        <f>IFERROR(VLOOKUP(U32,プルダウンリスト!$D$15:$E$70,2,FALSE),"")</f>
        <v>16800</v>
      </c>
      <c r="J32" s="78">
        <f t="shared" si="0"/>
        <v>537</v>
      </c>
      <c r="K32" s="77" t="s">
        <v>169</v>
      </c>
      <c r="L32" s="77" t="s">
        <v>169</v>
      </c>
      <c r="M32" s="77" t="s">
        <v>169</v>
      </c>
      <c r="N32" s="77" t="s">
        <v>169</v>
      </c>
      <c r="O32" s="77" t="s">
        <v>169</v>
      </c>
      <c r="P32" s="79" t="s">
        <v>170</v>
      </c>
      <c r="Q32" s="74"/>
      <c r="R32" s="73" t="s">
        <v>171</v>
      </c>
      <c r="S32" s="80"/>
      <c r="T32" s="50"/>
      <c r="U32" s="81" t="str">
        <f t="shared" si="1"/>
        <v>田急傾斜</v>
      </c>
    </row>
    <row r="33" spans="1:21" ht="18" customHeight="1">
      <c r="A33" s="72" t="s">
        <v>163</v>
      </c>
      <c r="B33" s="73" t="s">
        <v>164</v>
      </c>
      <c r="C33" s="73" t="s">
        <v>165</v>
      </c>
      <c r="D33" s="73" t="s">
        <v>178</v>
      </c>
      <c r="E33" s="74" t="s">
        <v>167</v>
      </c>
      <c r="F33" s="75">
        <v>712</v>
      </c>
      <c r="G33" s="76" t="s">
        <v>168</v>
      </c>
      <c r="H33" s="77"/>
      <c r="I33" s="78">
        <f>IFERROR(VLOOKUP(U33,プルダウンリスト!$D$15:$E$70,2,FALSE),"")</f>
        <v>16800</v>
      </c>
      <c r="J33" s="78">
        <f t="shared" si="0"/>
        <v>11961</v>
      </c>
      <c r="K33" s="77" t="s">
        <v>169</v>
      </c>
      <c r="L33" s="77" t="s">
        <v>169</v>
      </c>
      <c r="M33" s="77" t="s">
        <v>169</v>
      </c>
      <c r="N33" s="77" t="s">
        <v>169</v>
      </c>
      <c r="O33" s="77" t="s">
        <v>169</v>
      </c>
      <c r="P33" s="79" t="s">
        <v>170</v>
      </c>
      <c r="Q33" s="74"/>
      <c r="R33" s="73" t="s">
        <v>171</v>
      </c>
      <c r="S33" s="80"/>
      <c r="T33" s="50"/>
      <c r="U33" s="81" t="str">
        <f t="shared" si="1"/>
        <v>田急傾斜</v>
      </c>
    </row>
    <row r="34" spans="1:21" ht="18" customHeight="1">
      <c r="A34" s="72" t="s">
        <v>163</v>
      </c>
      <c r="B34" s="73" t="s">
        <v>164</v>
      </c>
      <c r="C34" s="73" t="s">
        <v>165</v>
      </c>
      <c r="D34" s="73" t="s">
        <v>179</v>
      </c>
      <c r="E34" s="74" t="s">
        <v>167</v>
      </c>
      <c r="F34" s="75">
        <v>286</v>
      </c>
      <c r="G34" s="76" t="s">
        <v>168</v>
      </c>
      <c r="H34" s="77"/>
      <c r="I34" s="78">
        <f>IFERROR(VLOOKUP(U34,プルダウンリスト!$D$15:$E$70,2,FALSE),"")</f>
        <v>16800</v>
      </c>
      <c r="J34" s="78">
        <f t="shared" si="0"/>
        <v>4804</v>
      </c>
      <c r="K34" s="77" t="s">
        <v>169</v>
      </c>
      <c r="L34" s="77" t="s">
        <v>169</v>
      </c>
      <c r="M34" s="77" t="s">
        <v>169</v>
      </c>
      <c r="N34" s="77" t="s">
        <v>169</v>
      </c>
      <c r="O34" s="77" t="s">
        <v>169</v>
      </c>
      <c r="P34" s="79" t="s">
        <v>170</v>
      </c>
      <c r="Q34" s="74"/>
      <c r="R34" s="73" t="s">
        <v>171</v>
      </c>
      <c r="S34" s="80"/>
      <c r="T34" s="50"/>
      <c r="U34" s="81" t="str">
        <f t="shared" si="1"/>
        <v>田急傾斜</v>
      </c>
    </row>
    <row r="35" spans="1:21" ht="18" customHeight="1">
      <c r="A35" s="72" t="s">
        <v>163</v>
      </c>
      <c r="B35" s="73" t="s">
        <v>164</v>
      </c>
      <c r="C35" s="73" t="s">
        <v>165</v>
      </c>
      <c r="D35" s="73" t="s">
        <v>180</v>
      </c>
      <c r="E35" s="74" t="s">
        <v>167</v>
      </c>
      <c r="F35" s="75">
        <v>483</v>
      </c>
      <c r="G35" s="76" t="s">
        <v>168</v>
      </c>
      <c r="H35" s="77"/>
      <c r="I35" s="78">
        <f>IFERROR(VLOOKUP(U35,プルダウンリスト!$D$15:$E$70,2,FALSE),"")</f>
        <v>16800</v>
      </c>
      <c r="J35" s="78">
        <f t="shared" si="0"/>
        <v>8114</v>
      </c>
      <c r="K35" s="77" t="s">
        <v>169</v>
      </c>
      <c r="L35" s="77" t="s">
        <v>169</v>
      </c>
      <c r="M35" s="77" t="s">
        <v>169</v>
      </c>
      <c r="N35" s="77" t="s">
        <v>169</v>
      </c>
      <c r="O35" s="77" t="s">
        <v>169</v>
      </c>
      <c r="P35" s="79" t="s">
        <v>170</v>
      </c>
      <c r="Q35" s="74"/>
      <c r="R35" s="73" t="s">
        <v>171</v>
      </c>
      <c r="S35" s="80"/>
      <c r="T35" s="50"/>
      <c r="U35" s="81" t="str">
        <f t="shared" si="1"/>
        <v>田急傾斜</v>
      </c>
    </row>
    <row r="36" spans="1:21" ht="18" customHeight="1">
      <c r="A36" s="72" t="s">
        <v>163</v>
      </c>
      <c r="B36" s="73" t="s">
        <v>164</v>
      </c>
      <c r="C36" s="73" t="s">
        <v>165</v>
      </c>
      <c r="D36" s="73" t="s">
        <v>181</v>
      </c>
      <c r="E36" s="74" t="s">
        <v>167</v>
      </c>
      <c r="F36" s="75">
        <v>252</v>
      </c>
      <c r="G36" s="76" t="s">
        <v>168</v>
      </c>
      <c r="H36" s="77"/>
      <c r="I36" s="78">
        <f>IFERROR(VLOOKUP(U36,プルダウンリスト!$D$15:$E$70,2,FALSE),"")</f>
        <v>16800</v>
      </c>
      <c r="J36" s="78">
        <f t="shared" si="0"/>
        <v>4233</v>
      </c>
      <c r="K36" s="77" t="s">
        <v>169</v>
      </c>
      <c r="L36" s="77" t="s">
        <v>169</v>
      </c>
      <c r="M36" s="77" t="s">
        <v>169</v>
      </c>
      <c r="N36" s="77" t="s">
        <v>169</v>
      </c>
      <c r="O36" s="77" t="s">
        <v>169</v>
      </c>
      <c r="P36" s="79" t="s">
        <v>170</v>
      </c>
      <c r="Q36" s="74"/>
      <c r="R36" s="73" t="s">
        <v>171</v>
      </c>
      <c r="S36" s="80"/>
      <c r="T36" s="50"/>
      <c r="U36" s="81" t="str">
        <f t="shared" si="1"/>
        <v>田急傾斜</v>
      </c>
    </row>
    <row r="37" spans="1:21" ht="18" customHeight="1">
      <c r="A37" s="72" t="s">
        <v>163</v>
      </c>
      <c r="B37" s="73" t="s">
        <v>164</v>
      </c>
      <c r="C37" s="73" t="s">
        <v>165</v>
      </c>
      <c r="D37" s="73" t="s">
        <v>182</v>
      </c>
      <c r="E37" s="74" t="s">
        <v>167</v>
      </c>
      <c r="F37" s="75">
        <v>280</v>
      </c>
      <c r="G37" s="76" t="s">
        <v>168</v>
      </c>
      <c r="H37" s="77"/>
      <c r="I37" s="78">
        <f>IFERROR(VLOOKUP(U37,プルダウンリスト!$D$15:$E$70,2,FALSE),"")</f>
        <v>16800</v>
      </c>
      <c r="J37" s="78">
        <f t="shared" si="0"/>
        <v>4704</v>
      </c>
      <c r="K37" s="77" t="s">
        <v>169</v>
      </c>
      <c r="L37" s="77" t="s">
        <v>169</v>
      </c>
      <c r="M37" s="77" t="s">
        <v>169</v>
      </c>
      <c r="N37" s="77" t="s">
        <v>169</v>
      </c>
      <c r="O37" s="77" t="s">
        <v>169</v>
      </c>
      <c r="P37" s="79" t="s">
        <v>170</v>
      </c>
      <c r="Q37" s="74"/>
      <c r="R37" s="73" t="s">
        <v>171</v>
      </c>
      <c r="S37" s="80"/>
      <c r="T37" s="50"/>
      <c r="U37" s="81" t="str">
        <f t="shared" si="1"/>
        <v>田急傾斜</v>
      </c>
    </row>
    <row r="38" spans="1:21" ht="18" customHeight="1">
      <c r="A38" s="72" t="s">
        <v>163</v>
      </c>
      <c r="B38" s="73" t="s">
        <v>164</v>
      </c>
      <c r="C38" s="73" t="s">
        <v>165</v>
      </c>
      <c r="D38" s="73" t="s">
        <v>166</v>
      </c>
      <c r="E38" s="74" t="s">
        <v>167</v>
      </c>
      <c r="F38" s="75">
        <v>168</v>
      </c>
      <c r="G38" s="76" t="s">
        <v>168</v>
      </c>
      <c r="H38" s="77"/>
      <c r="I38" s="78">
        <f>IFERROR(VLOOKUP(U38,プルダウンリスト!$D$15:$E$70,2,FALSE),"")</f>
        <v>16800</v>
      </c>
      <c r="J38" s="78">
        <f t="shared" si="0"/>
        <v>2822</v>
      </c>
      <c r="K38" s="77" t="s">
        <v>169</v>
      </c>
      <c r="L38" s="77" t="s">
        <v>169</v>
      </c>
      <c r="M38" s="77" t="s">
        <v>169</v>
      </c>
      <c r="N38" s="77" t="s">
        <v>169</v>
      </c>
      <c r="O38" s="77" t="s">
        <v>169</v>
      </c>
      <c r="P38" s="79" t="s">
        <v>170</v>
      </c>
      <c r="Q38" s="74"/>
      <c r="R38" s="73" t="s">
        <v>171</v>
      </c>
      <c r="S38" s="80" t="s">
        <v>174</v>
      </c>
      <c r="T38" s="50"/>
      <c r="U38" s="81" t="str">
        <f t="shared" si="1"/>
        <v>田急傾斜</v>
      </c>
    </row>
    <row r="39" spans="1:21" ht="18" customHeight="1">
      <c r="A39" s="72" t="s">
        <v>163</v>
      </c>
      <c r="B39" s="73" t="s">
        <v>164</v>
      </c>
      <c r="C39" s="73" t="s">
        <v>183</v>
      </c>
      <c r="D39" s="73" t="s">
        <v>180</v>
      </c>
      <c r="E39" s="74" t="s">
        <v>167</v>
      </c>
      <c r="F39" s="75">
        <v>188</v>
      </c>
      <c r="G39" s="76" t="s">
        <v>168</v>
      </c>
      <c r="H39" s="77"/>
      <c r="I39" s="78">
        <f>IFERROR(VLOOKUP(U39,プルダウンリスト!$D$15:$E$70,2,FALSE),"")</f>
        <v>16800</v>
      </c>
      <c r="J39" s="78">
        <f t="shared" si="0"/>
        <v>3158</v>
      </c>
      <c r="K39" s="77" t="s">
        <v>169</v>
      </c>
      <c r="L39" s="77" t="s">
        <v>169</v>
      </c>
      <c r="M39" s="77" t="s">
        <v>169</v>
      </c>
      <c r="N39" s="77" t="s">
        <v>169</v>
      </c>
      <c r="O39" s="77" t="s">
        <v>169</v>
      </c>
      <c r="P39" s="79" t="s">
        <v>170</v>
      </c>
      <c r="Q39" s="74"/>
      <c r="R39" s="73" t="s">
        <v>171</v>
      </c>
      <c r="S39" s="80"/>
      <c r="T39" s="50"/>
      <c r="U39" s="81" t="str">
        <f t="shared" si="1"/>
        <v>田急傾斜</v>
      </c>
    </row>
    <row r="40" spans="1:21" ht="18" customHeight="1">
      <c r="A40" s="72" t="s">
        <v>163</v>
      </c>
      <c r="B40" s="73" t="s">
        <v>164</v>
      </c>
      <c r="C40" s="73" t="s">
        <v>183</v>
      </c>
      <c r="D40" s="73" t="s">
        <v>181</v>
      </c>
      <c r="E40" s="74" t="s">
        <v>167</v>
      </c>
      <c r="F40" s="75">
        <v>720</v>
      </c>
      <c r="G40" s="76" t="s">
        <v>168</v>
      </c>
      <c r="H40" s="77"/>
      <c r="I40" s="78">
        <f>IFERROR(VLOOKUP(U40,プルダウンリスト!$D$15:$E$70,2,FALSE),"")</f>
        <v>16800</v>
      </c>
      <c r="J40" s="78">
        <f t="shared" si="0"/>
        <v>12096</v>
      </c>
      <c r="K40" s="77" t="s">
        <v>169</v>
      </c>
      <c r="L40" s="77" t="s">
        <v>169</v>
      </c>
      <c r="M40" s="77" t="s">
        <v>169</v>
      </c>
      <c r="N40" s="77" t="s">
        <v>169</v>
      </c>
      <c r="O40" s="77" t="s">
        <v>169</v>
      </c>
      <c r="P40" s="79" t="s">
        <v>170</v>
      </c>
      <c r="Q40" s="74"/>
      <c r="R40" s="73" t="s">
        <v>171</v>
      </c>
      <c r="S40" s="80"/>
      <c r="T40" s="50"/>
      <c r="U40" s="81" t="str">
        <f t="shared" si="1"/>
        <v>田急傾斜</v>
      </c>
    </row>
    <row r="41" spans="1:21" ht="18" customHeight="1">
      <c r="A41" s="72" t="s">
        <v>163</v>
      </c>
      <c r="B41" s="73" t="s">
        <v>164</v>
      </c>
      <c r="C41" s="73" t="s">
        <v>183</v>
      </c>
      <c r="D41" s="73" t="s">
        <v>182</v>
      </c>
      <c r="E41" s="74" t="s">
        <v>167</v>
      </c>
      <c r="F41" s="75">
        <v>547</v>
      </c>
      <c r="G41" s="76" t="s">
        <v>168</v>
      </c>
      <c r="H41" s="77"/>
      <c r="I41" s="78">
        <f>IFERROR(VLOOKUP(U41,プルダウンリスト!$D$15:$E$70,2,FALSE),"")</f>
        <v>16800</v>
      </c>
      <c r="J41" s="78">
        <f t="shared" si="0"/>
        <v>9189</v>
      </c>
      <c r="K41" s="77" t="s">
        <v>169</v>
      </c>
      <c r="L41" s="77" t="s">
        <v>169</v>
      </c>
      <c r="M41" s="77" t="s">
        <v>169</v>
      </c>
      <c r="N41" s="77" t="s">
        <v>169</v>
      </c>
      <c r="O41" s="77" t="s">
        <v>169</v>
      </c>
      <c r="P41" s="79" t="s">
        <v>170</v>
      </c>
      <c r="Q41" s="74"/>
      <c r="R41" s="73" t="s">
        <v>171</v>
      </c>
      <c r="S41" s="80"/>
      <c r="T41" s="50"/>
      <c r="U41" s="81" t="str">
        <f t="shared" si="1"/>
        <v>田急傾斜</v>
      </c>
    </row>
    <row r="42" spans="1:21" ht="18" customHeight="1">
      <c r="A42" s="72" t="s">
        <v>163</v>
      </c>
      <c r="B42" s="73" t="s">
        <v>164</v>
      </c>
      <c r="C42" s="73" t="s">
        <v>184</v>
      </c>
      <c r="D42" s="73" t="s">
        <v>166</v>
      </c>
      <c r="E42" s="74" t="s">
        <v>167</v>
      </c>
      <c r="F42" s="75">
        <v>690</v>
      </c>
      <c r="G42" s="76" t="s">
        <v>168</v>
      </c>
      <c r="H42" s="77"/>
      <c r="I42" s="78">
        <f>IFERROR(VLOOKUP(U42,プルダウンリスト!$D$15:$E$70,2,FALSE),"")</f>
        <v>16800</v>
      </c>
      <c r="J42" s="78">
        <f t="shared" si="0"/>
        <v>11592</v>
      </c>
      <c r="K42" s="77" t="s">
        <v>169</v>
      </c>
      <c r="L42" s="77" t="s">
        <v>169</v>
      </c>
      <c r="M42" s="77" t="s">
        <v>169</v>
      </c>
      <c r="N42" s="77" t="s">
        <v>169</v>
      </c>
      <c r="O42" s="77" t="s">
        <v>169</v>
      </c>
      <c r="P42" s="79" t="s">
        <v>170</v>
      </c>
      <c r="Q42" s="74"/>
      <c r="R42" s="73" t="s">
        <v>171</v>
      </c>
      <c r="S42" s="80"/>
      <c r="T42" s="50"/>
      <c r="U42" s="81" t="str">
        <f t="shared" si="1"/>
        <v>田急傾斜</v>
      </c>
    </row>
    <row r="43" spans="1:21" ht="18" customHeight="1">
      <c r="A43" s="72" t="s">
        <v>163</v>
      </c>
      <c r="B43" s="73" t="s">
        <v>164</v>
      </c>
      <c r="C43" s="73" t="s">
        <v>184</v>
      </c>
      <c r="D43" s="73" t="s">
        <v>172</v>
      </c>
      <c r="E43" s="74" t="s">
        <v>167</v>
      </c>
      <c r="F43" s="75">
        <v>400</v>
      </c>
      <c r="G43" s="76" t="s">
        <v>168</v>
      </c>
      <c r="H43" s="77"/>
      <c r="I43" s="78">
        <f>IFERROR(VLOOKUP(U43,プルダウンリスト!$D$15:$E$70,2,FALSE),"")</f>
        <v>16800</v>
      </c>
      <c r="J43" s="78">
        <f t="shared" si="0"/>
        <v>6720</v>
      </c>
      <c r="K43" s="77" t="s">
        <v>169</v>
      </c>
      <c r="L43" s="77" t="s">
        <v>169</v>
      </c>
      <c r="M43" s="77" t="s">
        <v>169</v>
      </c>
      <c r="N43" s="77" t="s">
        <v>169</v>
      </c>
      <c r="O43" s="77" t="s">
        <v>169</v>
      </c>
      <c r="P43" s="79" t="s">
        <v>170</v>
      </c>
      <c r="Q43" s="74"/>
      <c r="R43" s="73" t="s">
        <v>171</v>
      </c>
      <c r="S43" s="80"/>
      <c r="T43" s="50"/>
      <c r="U43" s="81" t="str">
        <f t="shared" si="1"/>
        <v>田急傾斜</v>
      </c>
    </row>
    <row r="44" spans="1:21" ht="18" customHeight="1">
      <c r="A44" s="72" t="s">
        <v>163</v>
      </c>
      <c r="B44" s="73" t="s">
        <v>164</v>
      </c>
      <c r="C44" s="73" t="s">
        <v>184</v>
      </c>
      <c r="D44" s="73" t="s">
        <v>173</v>
      </c>
      <c r="E44" s="74" t="s">
        <v>167</v>
      </c>
      <c r="F44" s="75">
        <v>212</v>
      </c>
      <c r="G44" s="76" t="s">
        <v>168</v>
      </c>
      <c r="H44" s="77"/>
      <c r="I44" s="78">
        <f>IFERROR(VLOOKUP(U44,プルダウンリスト!$D$15:$E$70,2,FALSE),"")</f>
        <v>16800</v>
      </c>
      <c r="J44" s="78">
        <f t="shared" si="0"/>
        <v>3561</v>
      </c>
      <c r="K44" s="77" t="s">
        <v>169</v>
      </c>
      <c r="L44" s="77" t="s">
        <v>169</v>
      </c>
      <c r="M44" s="77" t="s">
        <v>169</v>
      </c>
      <c r="N44" s="77" t="s">
        <v>169</v>
      </c>
      <c r="O44" s="77" t="s">
        <v>169</v>
      </c>
      <c r="P44" s="79" t="s">
        <v>170</v>
      </c>
      <c r="Q44" s="74"/>
      <c r="R44" s="73" t="s">
        <v>171</v>
      </c>
      <c r="S44" s="80"/>
      <c r="T44" s="50"/>
      <c r="U44" s="81" t="str">
        <f t="shared" si="1"/>
        <v>田急傾斜</v>
      </c>
    </row>
    <row r="45" spans="1:21" ht="18" customHeight="1">
      <c r="A45" s="72" t="s">
        <v>163</v>
      </c>
      <c r="B45" s="73" t="s">
        <v>164</v>
      </c>
      <c r="C45" s="73" t="s">
        <v>184</v>
      </c>
      <c r="D45" s="73" t="s">
        <v>176</v>
      </c>
      <c r="E45" s="74" t="s">
        <v>167</v>
      </c>
      <c r="F45" s="75">
        <v>793</v>
      </c>
      <c r="G45" s="76" t="s">
        <v>168</v>
      </c>
      <c r="H45" s="77"/>
      <c r="I45" s="78">
        <f>IFERROR(VLOOKUP(U45,プルダウンリスト!$D$15:$E$70,2,FALSE),"")</f>
        <v>16800</v>
      </c>
      <c r="J45" s="78">
        <f t="shared" si="0"/>
        <v>13322</v>
      </c>
      <c r="K45" s="77" t="s">
        <v>169</v>
      </c>
      <c r="L45" s="77" t="s">
        <v>169</v>
      </c>
      <c r="M45" s="77" t="s">
        <v>169</v>
      </c>
      <c r="N45" s="77" t="s">
        <v>169</v>
      </c>
      <c r="O45" s="77" t="s">
        <v>169</v>
      </c>
      <c r="P45" s="79" t="s">
        <v>170</v>
      </c>
      <c r="Q45" s="74"/>
      <c r="R45" s="73" t="s">
        <v>171</v>
      </c>
      <c r="S45" s="80"/>
      <c r="T45" s="50"/>
      <c r="U45" s="81" t="str">
        <f t="shared" si="1"/>
        <v>田急傾斜</v>
      </c>
    </row>
    <row r="46" spans="1:21" ht="18" customHeight="1">
      <c r="A46" s="72" t="s">
        <v>163</v>
      </c>
      <c r="B46" s="73" t="s">
        <v>164</v>
      </c>
      <c r="C46" s="73" t="s">
        <v>185</v>
      </c>
      <c r="D46" s="73" t="s">
        <v>177</v>
      </c>
      <c r="E46" s="74" t="s">
        <v>167</v>
      </c>
      <c r="F46" s="75">
        <v>536</v>
      </c>
      <c r="G46" s="76" t="s">
        <v>186</v>
      </c>
      <c r="H46" s="77"/>
      <c r="I46" s="78">
        <f>IFERROR(VLOOKUP(U46,プルダウンリスト!$D$15:$E$70,2,FALSE),"")</f>
        <v>6400</v>
      </c>
      <c r="J46" s="78">
        <f t="shared" si="0"/>
        <v>3430</v>
      </c>
      <c r="K46" s="77" t="s">
        <v>169</v>
      </c>
      <c r="L46" s="77" t="s">
        <v>169</v>
      </c>
      <c r="M46" s="77" t="s">
        <v>169</v>
      </c>
      <c r="N46" s="77" t="s">
        <v>169</v>
      </c>
      <c r="O46" s="77" t="s">
        <v>169</v>
      </c>
      <c r="P46" s="79" t="s">
        <v>170</v>
      </c>
      <c r="Q46" s="74"/>
      <c r="R46" s="73" t="s">
        <v>171</v>
      </c>
      <c r="S46" s="80"/>
      <c r="T46" s="50"/>
      <c r="U46" s="81" t="str">
        <f t="shared" si="1"/>
        <v>田小区画・不整形</v>
      </c>
    </row>
    <row r="47" spans="1:21" ht="18" customHeight="1">
      <c r="A47" s="72" t="s">
        <v>163</v>
      </c>
      <c r="B47" s="73" t="s">
        <v>164</v>
      </c>
      <c r="C47" s="73" t="s">
        <v>187</v>
      </c>
      <c r="D47" s="73" t="s">
        <v>178</v>
      </c>
      <c r="E47" s="74" t="s">
        <v>167</v>
      </c>
      <c r="F47" s="75">
        <v>491</v>
      </c>
      <c r="G47" s="76" t="s">
        <v>188</v>
      </c>
      <c r="H47" s="77"/>
      <c r="I47" s="78">
        <f>IFERROR(VLOOKUP(U47,プルダウンリスト!$D$15:$E$70,2,FALSE),"")</f>
        <v>6400</v>
      </c>
      <c r="J47" s="78">
        <f t="shared" si="0"/>
        <v>3142</v>
      </c>
      <c r="K47" s="77" t="s">
        <v>169</v>
      </c>
      <c r="L47" s="77" t="s">
        <v>169</v>
      </c>
      <c r="M47" s="77" t="s">
        <v>169</v>
      </c>
      <c r="N47" s="77" t="s">
        <v>169</v>
      </c>
      <c r="O47" s="77" t="s">
        <v>169</v>
      </c>
      <c r="P47" s="79" t="s">
        <v>170</v>
      </c>
      <c r="Q47" s="74"/>
      <c r="R47" s="73" t="s">
        <v>171</v>
      </c>
      <c r="S47" s="80"/>
      <c r="T47" s="50"/>
      <c r="U47" s="81" t="str">
        <f t="shared" si="1"/>
        <v>田高齢化・耕作放棄率</v>
      </c>
    </row>
    <row r="48" spans="1:21" ht="18" customHeight="1">
      <c r="A48" s="72" t="s">
        <v>163</v>
      </c>
      <c r="B48" s="73" t="s">
        <v>164</v>
      </c>
      <c r="C48" s="73" t="s">
        <v>189</v>
      </c>
      <c r="D48" s="73" t="s">
        <v>179</v>
      </c>
      <c r="E48" s="74" t="s">
        <v>167</v>
      </c>
      <c r="F48" s="75">
        <v>813</v>
      </c>
      <c r="G48" s="76" t="s">
        <v>190</v>
      </c>
      <c r="H48" s="77"/>
      <c r="I48" s="78">
        <f>IFERROR(VLOOKUP(U48,プルダウンリスト!$D$15:$E$70,2,FALSE),"")</f>
        <v>6400</v>
      </c>
      <c r="J48" s="78">
        <f t="shared" si="0"/>
        <v>5203</v>
      </c>
      <c r="K48" s="77" t="s">
        <v>169</v>
      </c>
      <c r="L48" s="77" t="s">
        <v>169</v>
      </c>
      <c r="M48" s="77" t="s">
        <v>169</v>
      </c>
      <c r="N48" s="77" t="s">
        <v>169</v>
      </c>
      <c r="O48" s="77" t="s">
        <v>169</v>
      </c>
      <c r="P48" s="79" t="s">
        <v>170</v>
      </c>
      <c r="Q48" s="74"/>
      <c r="R48" s="73" t="s">
        <v>171</v>
      </c>
      <c r="S48" s="80"/>
      <c r="T48" s="50"/>
      <c r="U48" s="81" t="str">
        <f t="shared" si="1"/>
        <v>田特認基準</v>
      </c>
    </row>
    <row r="49" spans="1:21" ht="18" customHeight="1">
      <c r="A49" s="72" t="s">
        <v>163</v>
      </c>
      <c r="B49" s="73" t="s">
        <v>164</v>
      </c>
      <c r="C49" s="73" t="s">
        <v>189</v>
      </c>
      <c r="D49" s="73" t="s">
        <v>173</v>
      </c>
      <c r="E49" s="74" t="s">
        <v>167</v>
      </c>
      <c r="F49" s="75">
        <v>414</v>
      </c>
      <c r="G49" s="76" t="s">
        <v>191</v>
      </c>
      <c r="H49" s="77"/>
      <c r="I49" s="78">
        <f>IFERROR(VLOOKUP(U49,プルダウンリスト!$D$15:$E$70,2,FALSE),"")</f>
        <v>0</v>
      </c>
      <c r="J49" s="78">
        <f t="shared" si="0"/>
        <v>0</v>
      </c>
      <c r="K49" s="77" t="s">
        <v>169</v>
      </c>
      <c r="L49" s="77" t="s">
        <v>169</v>
      </c>
      <c r="M49" s="77" t="s">
        <v>169</v>
      </c>
      <c r="N49" s="77" t="s">
        <v>169</v>
      </c>
      <c r="O49" s="77" t="s">
        <v>169</v>
      </c>
      <c r="P49" s="79" t="s">
        <v>170</v>
      </c>
      <c r="Q49" s="74"/>
      <c r="R49" s="73" t="s">
        <v>171</v>
      </c>
      <c r="S49" s="80" t="s">
        <v>174</v>
      </c>
      <c r="T49" s="50"/>
      <c r="U49" s="81" t="str">
        <f t="shared" si="1"/>
        <v>田交付対象外</v>
      </c>
    </row>
    <row r="50" spans="1:21" ht="18" customHeight="1">
      <c r="A50" s="72" t="s">
        <v>163</v>
      </c>
      <c r="B50" s="73" t="s">
        <v>164</v>
      </c>
      <c r="C50" s="73" t="s">
        <v>189</v>
      </c>
      <c r="D50" s="73" t="s">
        <v>181</v>
      </c>
      <c r="E50" s="74" t="s">
        <v>167</v>
      </c>
      <c r="F50" s="75">
        <v>738</v>
      </c>
      <c r="G50" s="76" t="s">
        <v>168</v>
      </c>
      <c r="H50" s="77"/>
      <c r="I50" s="78">
        <f>IFERROR(VLOOKUP(U50,プルダウンリスト!$D$15:$E$70,2,FALSE),"")</f>
        <v>16800</v>
      </c>
      <c r="J50" s="78">
        <f t="shared" si="0"/>
        <v>12398</v>
      </c>
      <c r="K50" s="77" t="s">
        <v>169</v>
      </c>
      <c r="L50" s="77" t="s">
        <v>174</v>
      </c>
      <c r="M50" s="77" t="s">
        <v>169</v>
      </c>
      <c r="N50" s="77" t="s">
        <v>169</v>
      </c>
      <c r="O50" s="77" t="s">
        <v>169</v>
      </c>
      <c r="P50" s="79" t="s">
        <v>170</v>
      </c>
      <c r="Q50" s="74"/>
      <c r="R50" s="73" t="s">
        <v>171</v>
      </c>
      <c r="S50" s="80"/>
      <c r="T50" s="50"/>
      <c r="U50" s="81" t="str">
        <f t="shared" si="1"/>
        <v>田急傾斜</v>
      </c>
    </row>
    <row r="51" spans="1:21" ht="18" customHeight="1">
      <c r="A51" s="72" t="s">
        <v>163</v>
      </c>
      <c r="B51" s="73" t="s">
        <v>164</v>
      </c>
      <c r="C51" s="73" t="s">
        <v>189</v>
      </c>
      <c r="D51" s="73" t="s">
        <v>182</v>
      </c>
      <c r="E51" s="74" t="s">
        <v>167</v>
      </c>
      <c r="F51" s="75">
        <v>865</v>
      </c>
      <c r="G51" s="76" t="s">
        <v>168</v>
      </c>
      <c r="H51" s="77"/>
      <c r="I51" s="78">
        <f>IFERROR(VLOOKUP(U51,プルダウンリスト!$D$15:$E$70,2,FALSE),"")</f>
        <v>16800</v>
      </c>
      <c r="J51" s="78">
        <f t="shared" si="0"/>
        <v>14532</v>
      </c>
      <c r="K51" s="77" t="s">
        <v>169</v>
      </c>
      <c r="L51" s="77" t="s">
        <v>169</v>
      </c>
      <c r="M51" s="77" t="s">
        <v>169</v>
      </c>
      <c r="N51" s="77" t="s">
        <v>169</v>
      </c>
      <c r="O51" s="77" t="s">
        <v>169</v>
      </c>
      <c r="P51" s="79" t="s">
        <v>170</v>
      </c>
      <c r="Q51" s="74"/>
      <c r="R51" s="73" t="s">
        <v>171</v>
      </c>
      <c r="S51" s="80"/>
      <c r="T51" s="50"/>
      <c r="U51" s="81" t="str">
        <f t="shared" si="1"/>
        <v>田急傾斜</v>
      </c>
    </row>
    <row r="52" spans="1:21" ht="18" customHeight="1">
      <c r="A52" s="72" t="s">
        <v>163</v>
      </c>
      <c r="B52" s="73" t="s">
        <v>164</v>
      </c>
      <c r="C52" s="73" t="s">
        <v>189</v>
      </c>
      <c r="D52" s="73" t="s">
        <v>182</v>
      </c>
      <c r="E52" s="74" t="s">
        <v>167</v>
      </c>
      <c r="F52" s="75">
        <v>463</v>
      </c>
      <c r="G52" s="76" t="s">
        <v>168</v>
      </c>
      <c r="H52" s="77"/>
      <c r="I52" s="78">
        <f>IFERROR(VLOOKUP(U52,プルダウンリスト!$D$15:$E$70,2,FALSE),"")</f>
        <v>16800</v>
      </c>
      <c r="J52" s="78">
        <f t="shared" si="0"/>
        <v>7778</v>
      </c>
      <c r="K52" s="77" t="s">
        <v>169</v>
      </c>
      <c r="L52" s="77" t="s">
        <v>169</v>
      </c>
      <c r="M52" s="77" t="s">
        <v>169</v>
      </c>
      <c r="N52" s="77" t="s">
        <v>169</v>
      </c>
      <c r="O52" s="77" t="s">
        <v>169</v>
      </c>
      <c r="P52" s="79" t="s">
        <v>170</v>
      </c>
      <c r="Q52" s="74"/>
      <c r="R52" s="73" t="s">
        <v>171</v>
      </c>
      <c r="S52" s="80"/>
      <c r="T52" s="50"/>
      <c r="U52" s="81" t="str">
        <f t="shared" si="1"/>
        <v>田急傾斜</v>
      </c>
    </row>
    <row r="53" spans="1:21" ht="18" customHeight="1">
      <c r="A53" s="72" t="s">
        <v>163</v>
      </c>
      <c r="B53" s="73" t="s">
        <v>164</v>
      </c>
      <c r="C53" s="73" t="s">
        <v>189</v>
      </c>
      <c r="D53" s="73" t="s">
        <v>166</v>
      </c>
      <c r="E53" s="74" t="s">
        <v>167</v>
      </c>
      <c r="F53" s="75">
        <v>162</v>
      </c>
      <c r="G53" s="76" t="s">
        <v>168</v>
      </c>
      <c r="H53" s="77"/>
      <c r="I53" s="78">
        <f>IFERROR(VLOOKUP(U53,プルダウンリスト!$D$15:$E$70,2,FALSE),"")</f>
        <v>16800</v>
      </c>
      <c r="J53" s="78">
        <f t="shared" si="0"/>
        <v>2721</v>
      </c>
      <c r="K53" s="77" t="s">
        <v>169</v>
      </c>
      <c r="L53" s="77" t="s">
        <v>169</v>
      </c>
      <c r="M53" s="77" t="s">
        <v>169</v>
      </c>
      <c r="N53" s="77" t="s">
        <v>169</v>
      </c>
      <c r="O53" s="77" t="s">
        <v>169</v>
      </c>
      <c r="P53" s="79" t="s">
        <v>170</v>
      </c>
      <c r="Q53" s="74"/>
      <c r="R53" s="73" t="s">
        <v>171</v>
      </c>
      <c r="S53" s="80"/>
      <c r="T53" s="50"/>
      <c r="U53" s="81" t="str">
        <f t="shared" si="1"/>
        <v>田急傾斜</v>
      </c>
    </row>
    <row r="54" spans="1:21" ht="18" customHeight="1">
      <c r="A54" s="72" t="s">
        <v>163</v>
      </c>
      <c r="B54" s="73" t="s">
        <v>164</v>
      </c>
      <c r="C54" s="73" t="s">
        <v>192</v>
      </c>
      <c r="D54" s="73" t="s">
        <v>172</v>
      </c>
      <c r="E54" s="74" t="s">
        <v>193</v>
      </c>
      <c r="F54" s="75">
        <v>1840</v>
      </c>
      <c r="G54" s="76" t="s">
        <v>168</v>
      </c>
      <c r="H54" s="77"/>
      <c r="I54" s="78">
        <f>IFERROR(VLOOKUP(U54,プルダウンリスト!$D$15:$E$70,2,FALSE),"")</f>
        <v>9200</v>
      </c>
      <c r="J54" s="78">
        <f t="shared" si="0"/>
        <v>16928</v>
      </c>
      <c r="K54" s="77" t="s">
        <v>169</v>
      </c>
      <c r="L54" s="77" t="s">
        <v>169</v>
      </c>
      <c r="M54" s="77" t="s">
        <v>169</v>
      </c>
      <c r="N54" s="77" t="s">
        <v>169</v>
      </c>
      <c r="O54" s="77" t="s">
        <v>169</v>
      </c>
      <c r="P54" s="79" t="s">
        <v>170</v>
      </c>
      <c r="Q54" s="74"/>
      <c r="R54" s="73" t="s">
        <v>171</v>
      </c>
      <c r="S54" s="80"/>
      <c r="T54" s="50"/>
      <c r="U54" s="81" t="str">
        <f t="shared" si="1"/>
        <v>畑急傾斜</v>
      </c>
    </row>
    <row r="55" spans="1:21" ht="18" customHeight="1">
      <c r="A55" s="72" t="s">
        <v>163</v>
      </c>
      <c r="B55" s="73" t="s">
        <v>164</v>
      </c>
      <c r="C55" s="73" t="s">
        <v>192</v>
      </c>
      <c r="D55" s="73" t="s">
        <v>173</v>
      </c>
      <c r="E55" s="74" t="s">
        <v>193</v>
      </c>
      <c r="F55" s="75">
        <v>1647</v>
      </c>
      <c r="G55" s="76" t="s">
        <v>194</v>
      </c>
      <c r="H55" s="77"/>
      <c r="I55" s="78">
        <f>IFERROR(VLOOKUP(U55,プルダウンリスト!$D$15:$E$70,2,FALSE),"")</f>
        <v>0</v>
      </c>
      <c r="J55" s="78">
        <f t="shared" si="0"/>
        <v>0</v>
      </c>
      <c r="K55" s="77" t="s">
        <v>169</v>
      </c>
      <c r="L55" s="77" t="s">
        <v>169</v>
      </c>
      <c r="M55" s="77" t="s">
        <v>169</v>
      </c>
      <c r="N55" s="77" t="s">
        <v>169</v>
      </c>
      <c r="O55" s="77" t="s">
        <v>169</v>
      </c>
      <c r="P55" s="79" t="s">
        <v>170</v>
      </c>
      <c r="Q55" s="74"/>
      <c r="R55" s="73" t="s">
        <v>171</v>
      </c>
      <c r="S55" s="80"/>
      <c r="T55" s="50"/>
      <c r="U55" s="81" t="str">
        <f t="shared" si="1"/>
        <v>畑交付対象外（田畑混在地以外）</v>
      </c>
    </row>
    <row r="56" spans="1:21" ht="18" customHeight="1">
      <c r="A56" s="72" t="s">
        <v>163</v>
      </c>
      <c r="B56" s="73" t="s">
        <v>164</v>
      </c>
      <c r="C56" s="73" t="s">
        <v>192</v>
      </c>
      <c r="D56" s="73" t="s">
        <v>176</v>
      </c>
      <c r="E56" s="74" t="s">
        <v>193</v>
      </c>
      <c r="F56" s="75">
        <v>975</v>
      </c>
      <c r="G56" s="76" t="s">
        <v>195</v>
      </c>
      <c r="H56" s="77"/>
      <c r="I56" s="78">
        <f>IFERROR(VLOOKUP(U56,プルダウンリスト!$D$15:$E$70,2,FALSE),"")</f>
        <v>0</v>
      </c>
      <c r="J56" s="78">
        <f t="shared" si="0"/>
        <v>0</v>
      </c>
      <c r="K56" s="77" t="s">
        <v>169</v>
      </c>
      <c r="L56" s="77" t="s">
        <v>169</v>
      </c>
      <c r="M56" s="77" t="s">
        <v>169</v>
      </c>
      <c r="N56" s="77" t="s">
        <v>169</v>
      </c>
      <c r="O56" s="77" t="s">
        <v>169</v>
      </c>
      <c r="P56" s="79" t="s">
        <v>170</v>
      </c>
      <c r="Q56" s="74"/>
      <c r="R56" s="73" t="s">
        <v>171</v>
      </c>
      <c r="S56" s="80"/>
      <c r="T56" s="50"/>
      <c r="U56" s="81" t="str">
        <f t="shared" si="1"/>
        <v>畑交付対象外（田畑混在地）</v>
      </c>
    </row>
    <row r="57" spans="1:21" ht="18" customHeight="1">
      <c r="A57" s="72" t="s">
        <v>163</v>
      </c>
      <c r="B57" s="73" t="s">
        <v>164</v>
      </c>
      <c r="C57" s="73" t="s">
        <v>196</v>
      </c>
      <c r="D57" s="73" t="s">
        <v>177</v>
      </c>
      <c r="E57" s="74" t="s">
        <v>193</v>
      </c>
      <c r="F57" s="75">
        <v>1233</v>
      </c>
      <c r="G57" s="76" t="s">
        <v>197</v>
      </c>
      <c r="H57" s="77"/>
      <c r="I57" s="78">
        <f>IFERROR(VLOOKUP(U57,プルダウンリスト!$D$15:$E$70,2,FALSE),"")</f>
        <v>2800</v>
      </c>
      <c r="J57" s="78">
        <f t="shared" si="0"/>
        <v>3452</v>
      </c>
      <c r="K57" s="77" t="s">
        <v>174</v>
      </c>
      <c r="L57" s="77" t="s">
        <v>169</v>
      </c>
      <c r="M57" s="77" t="s">
        <v>169</v>
      </c>
      <c r="N57" s="77" t="s">
        <v>169</v>
      </c>
      <c r="O57" s="77" t="s">
        <v>169</v>
      </c>
      <c r="P57" s="79" t="s">
        <v>170</v>
      </c>
      <c r="Q57" s="74"/>
      <c r="R57" s="73" t="s">
        <v>171</v>
      </c>
      <c r="S57" s="80"/>
      <c r="T57" s="50"/>
      <c r="U57" s="81" t="str">
        <f t="shared" si="1"/>
        <v>畑緩傾斜</v>
      </c>
    </row>
    <row r="58" spans="1:21" ht="18" customHeight="1">
      <c r="A58" s="72" t="s">
        <v>163</v>
      </c>
      <c r="B58" s="73" t="s">
        <v>164</v>
      </c>
      <c r="C58" s="73" t="s">
        <v>196</v>
      </c>
      <c r="D58" s="73" t="s">
        <v>178</v>
      </c>
      <c r="E58" s="74" t="s">
        <v>193</v>
      </c>
      <c r="F58" s="75">
        <v>869</v>
      </c>
      <c r="G58" s="76" t="s">
        <v>188</v>
      </c>
      <c r="H58" s="77"/>
      <c r="I58" s="78">
        <f>IFERROR(VLOOKUP(U58,プルダウンリスト!$D$15:$E$70,2,FALSE),"")</f>
        <v>2800</v>
      </c>
      <c r="J58" s="78">
        <f t="shared" si="0"/>
        <v>2433</v>
      </c>
      <c r="K58" s="77" t="s">
        <v>169</v>
      </c>
      <c r="L58" s="77" t="s">
        <v>169</v>
      </c>
      <c r="M58" s="77" t="s">
        <v>169</v>
      </c>
      <c r="N58" s="77" t="s">
        <v>169</v>
      </c>
      <c r="O58" s="77" t="s">
        <v>174</v>
      </c>
      <c r="P58" s="79" t="s">
        <v>170</v>
      </c>
      <c r="Q58" s="74"/>
      <c r="R58" s="73" t="s">
        <v>171</v>
      </c>
      <c r="S58" s="80"/>
      <c r="T58" s="50"/>
      <c r="U58" s="81" t="str">
        <f t="shared" si="1"/>
        <v>畑高齢化・耕作放棄率</v>
      </c>
    </row>
    <row r="59" spans="1:21" ht="18" customHeight="1">
      <c r="A59" s="72" t="s">
        <v>163</v>
      </c>
      <c r="B59" s="73" t="s">
        <v>164</v>
      </c>
      <c r="C59" s="73" t="s">
        <v>196</v>
      </c>
      <c r="D59" s="73" t="s">
        <v>179</v>
      </c>
      <c r="E59" s="74" t="s">
        <v>193</v>
      </c>
      <c r="F59" s="75">
        <v>1477</v>
      </c>
      <c r="G59" s="76" t="s">
        <v>190</v>
      </c>
      <c r="H59" s="77"/>
      <c r="I59" s="78">
        <f>IFERROR(VLOOKUP(U59,プルダウンリスト!$D$15:$E$70,2,FALSE),"")</f>
        <v>2800</v>
      </c>
      <c r="J59" s="78">
        <f t="shared" si="0"/>
        <v>4135</v>
      </c>
      <c r="K59" s="77" t="s">
        <v>169</v>
      </c>
      <c r="L59" s="77" t="s">
        <v>169</v>
      </c>
      <c r="M59" s="77" t="s">
        <v>169</v>
      </c>
      <c r="N59" s="77" t="s">
        <v>169</v>
      </c>
      <c r="O59" s="77" t="s">
        <v>169</v>
      </c>
      <c r="P59" s="79" t="s">
        <v>170</v>
      </c>
      <c r="Q59" s="74"/>
      <c r="R59" s="73" t="s">
        <v>171</v>
      </c>
      <c r="S59" s="80" t="s">
        <v>174</v>
      </c>
      <c r="T59" s="50"/>
      <c r="U59" s="81" t="str">
        <f t="shared" si="1"/>
        <v>畑特認基準</v>
      </c>
    </row>
    <row r="60" spans="1:21" ht="18" customHeight="1">
      <c r="A60" s="72" t="s">
        <v>163</v>
      </c>
      <c r="B60" s="73" t="s">
        <v>164</v>
      </c>
      <c r="C60" s="73" t="s">
        <v>196</v>
      </c>
      <c r="D60" s="73" t="s">
        <v>180</v>
      </c>
      <c r="E60" s="74" t="s">
        <v>193</v>
      </c>
      <c r="F60" s="75">
        <v>139</v>
      </c>
      <c r="G60" s="76" t="s">
        <v>195</v>
      </c>
      <c r="H60" s="77"/>
      <c r="I60" s="78">
        <f>IFERROR(VLOOKUP(U60,プルダウンリスト!$D$15:$E$70,2,FALSE),"")</f>
        <v>0</v>
      </c>
      <c r="J60" s="78">
        <f t="shared" si="0"/>
        <v>0</v>
      </c>
      <c r="K60" s="77" t="s">
        <v>169</v>
      </c>
      <c r="L60" s="77" t="s">
        <v>169</v>
      </c>
      <c r="M60" s="77" t="s">
        <v>169</v>
      </c>
      <c r="N60" s="77" t="s">
        <v>169</v>
      </c>
      <c r="O60" s="77" t="s">
        <v>169</v>
      </c>
      <c r="P60" s="79" t="s">
        <v>170</v>
      </c>
      <c r="Q60" s="74"/>
      <c r="R60" s="73" t="s">
        <v>171</v>
      </c>
      <c r="S60" s="80"/>
      <c r="T60" s="50"/>
      <c r="U60" s="81" t="str">
        <f t="shared" si="1"/>
        <v>畑交付対象外（田畑混在地）</v>
      </c>
    </row>
    <row r="61" spans="1:21" ht="18" customHeight="1">
      <c r="A61" s="72" t="s">
        <v>163</v>
      </c>
      <c r="B61" s="73" t="s">
        <v>164</v>
      </c>
      <c r="C61" s="73" t="s">
        <v>198</v>
      </c>
      <c r="D61" s="73" t="s">
        <v>181</v>
      </c>
      <c r="E61" s="74" t="s">
        <v>199</v>
      </c>
      <c r="F61" s="75">
        <v>1590</v>
      </c>
      <c r="G61" s="76" t="s">
        <v>168</v>
      </c>
      <c r="H61" s="77"/>
      <c r="I61" s="78">
        <f>IFERROR(VLOOKUP(U61,プルダウンリスト!$D$15:$E$70,2,FALSE),"")</f>
        <v>8400</v>
      </c>
      <c r="J61" s="78">
        <f t="shared" si="0"/>
        <v>13356</v>
      </c>
      <c r="K61" s="77" t="s">
        <v>169</v>
      </c>
      <c r="L61" s="77" t="s">
        <v>169</v>
      </c>
      <c r="M61" s="77" t="s">
        <v>169</v>
      </c>
      <c r="N61" s="77" t="s">
        <v>169</v>
      </c>
      <c r="O61" s="77" t="s">
        <v>169</v>
      </c>
      <c r="P61" s="79" t="s">
        <v>170</v>
      </c>
      <c r="Q61" s="74"/>
      <c r="R61" s="73" t="s">
        <v>171</v>
      </c>
      <c r="S61" s="80"/>
      <c r="T61" s="50"/>
      <c r="U61" s="81" t="str">
        <f t="shared" si="1"/>
        <v>草地急傾斜</v>
      </c>
    </row>
    <row r="62" spans="1:21" ht="18" customHeight="1">
      <c r="A62" s="72" t="s">
        <v>163</v>
      </c>
      <c r="B62" s="73" t="s">
        <v>164</v>
      </c>
      <c r="C62" s="73" t="s">
        <v>198</v>
      </c>
      <c r="D62" s="73" t="s">
        <v>166</v>
      </c>
      <c r="E62" s="74" t="s">
        <v>199</v>
      </c>
      <c r="F62" s="75">
        <v>1444</v>
      </c>
      <c r="G62" s="76" t="s">
        <v>168</v>
      </c>
      <c r="H62" s="77"/>
      <c r="I62" s="78">
        <f>IFERROR(VLOOKUP(U62,プルダウンリスト!$D$15:$E$70,2,FALSE),"")</f>
        <v>8400</v>
      </c>
      <c r="J62" s="78">
        <f t="shared" si="0"/>
        <v>12129</v>
      </c>
      <c r="K62" s="77" t="s">
        <v>169</v>
      </c>
      <c r="L62" s="77" t="s">
        <v>169</v>
      </c>
      <c r="M62" s="77" t="s">
        <v>169</v>
      </c>
      <c r="N62" s="77" t="s">
        <v>169</v>
      </c>
      <c r="O62" s="77" t="s">
        <v>169</v>
      </c>
      <c r="P62" s="79" t="s">
        <v>170</v>
      </c>
      <c r="Q62" s="74"/>
      <c r="R62" s="73" t="s">
        <v>171</v>
      </c>
      <c r="S62" s="80"/>
      <c r="T62" s="50"/>
      <c r="U62" s="81" t="str">
        <f t="shared" si="1"/>
        <v>草地急傾斜</v>
      </c>
    </row>
    <row r="63" spans="1:21" ht="18" customHeight="1">
      <c r="A63" s="72" t="s">
        <v>163</v>
      </c>
      <c r="B63" s="73" t="s">
        <v>164</v>
      </c>
      <c r="C63" s="73" t="s">
        <v>198</v>
      </c>
      <c r="D63" s="73" t="s">
        <v>172</v>
      </c>
      <c r="E63" s="74" t="s">
        <v>167</v>
      </c>
      <c r="F63" s="75">
        <v>1105</v>
      </c>
      <c r="G63" s="76" t="s">
        <v>168</v>
      </c>
      <c r="H63" s="77"/>
      <c r="I63" s="78">
        <f>IFERROR(VLOOKUP(U63,プルダウンリスト!$D$15:$E$70,2,FALSE),"")</f>
        <v>16800</v>
      </c>
      <c r="J63" s="78">
        <f t="shared" si="0"/>
        <v>18564</v>
      </c>
      <c r="K63" s="77" t="s">
        <v>169</v>
      </c>
      <c r="L63" s="77" t="s">
        <v>169</v>
      </c>
      <c r="M63" s="77" t="s">
        <v>169</v>
      </c>
      <c r="N63" s="77"/>
      <c r="O63" s="77" t="s">
        <v>169</v>
      </c>
      <c r="P63" s="79" t="s">
        <v>170</v>
      </c>
      <c r="Q63" s="74"/>
      <c r="R63" s="73" t="s">
        <v>171</v>
      </c>
      <c r="S63" s="80"/>
      <c r="T63" s="50"/>
      <c r="U63" s="81" t="str">
        <f t="shared" si="1"/>
        <v>田急傾斜</v>
      </c>
    </row>
    <row r="64" spans="1:21" ht="18" customHeight="1">
      <c r="A64" s="72" t="s">
        <v>200</v>
      </c>
      <c r="B64" s="73" t="s">
        <v>164</v>
      </c>
      <c r="C64" s="73" t="s">
        <v>201</v>
      </c>
      <c r="D64" s="73" t="s">
        <v>179</v>
      </c>
      <c r="E64" s="74" t="s">
        <v>167</v>
      </c>
      <c r="F64" s="75">
        <v>84</v>
      </c>
      <c r="G64" s="76" t="s">
        <v>168</v>
      </c>
      <c r="H64" s="77"/>
      <c r="I64" s="78">
        <f>IFERROR(VLOOKUP(U64,プルダウンリスト!$D$15:$E$70,2,FALSE),"")</f>
        <v>16800</v>
      </c>
      <c r="J64" s="78">
        <f t="shared" si="0"/>
        <v>1411</v>
      </c>
      <c r="K64" s="77" t="s">
        <v>169</v>
      </c>
      <c r="L64" s="77" t="s">
        <v>169</v>
      </c>
      <c r="M64" s="77" t="s">
        <v>169</v>
      </c>
      <c r="N64" s="77" t="s">
        <v>169</v>
      </c>
      <c r="O64" s="77" t="s">
        <v>169</v>
      </c>
      <c r="P64" s="79" t="s">
        <v>170</v>
      </c>
      <c r="Q64" s="74"/>
      <c r="R64" s="73" t="s">
        <v>171</v>
      </c>
      <c r="S64" s="80"/>
      <c r="T64" s="50"/>
      <c r="U64" s="81" t="str">
        <f t="shared" si="1"/>
        <v>田急傾斜</v>
      </c>
    </row>
    <row r="65" spans="1:21" ht="18" customHeight="1">
      <c r="A65" s="72" t="s">
        <v>200</v>
      </c>
      <c r="B65" s="73" t="s">
        <v>164</v>
      </c>
      <c r="C65" s="73" t="s">
        <v>201</v>
      </c>
      <c r="D65" s="73" t="s">
        <v>180</v>
      </c>
      <c r="E65" s="74" t="s">
        <v>167</v>
      </c>
      <c r="F65" s="75">
        <v>220</v>
      </c>
      <c r="G65" s="76" t="s">
        <v>168</v>
      </c>
      <c r="H65" s="77"/>
      <c r="I65" s="78">
        <f>IFERROR(VLOOKUP(U65,プルダウンリスト!$D$15:$E$70,2,FALSE),"")</f>
        <v>16800</v>
      </c>
      <c r="J65" s="78">
        <f t="shared" si="0"/>
        <v>3696</v>
      </c>
      <c r="K65" s="77" t="s">
        <v>169</v>
      </c>
      <c r="L65" s="77" t="s">
        <v>169</v>
      </c>
      <c r="M65" s="77" t="s">
        <v>169</v>
      </c>
      <c r="N65" s="77" t="s">
        <v>169</v>
      </c>
      <c r="O65" s="77" t="s">
        <v>169</v>
      </c>
      <c r="P65" s="79" t="s">
        <v>170</v>
      </c>
      <c r="Q65" s="74"/>
      <c r="R65" s="73" t="s">
        <v>171</v>
      </c>
      <c r="S65" s="80"/>
      <c r="T65" s="50"/>
      <c r="U65" s="81" t="str">
        <f t="shared" si="1"/>
        <v>田急傾斜</v>
      </c>
    </row>
    <row r="66" spans="1:21" ht="18" customHeight="1">
      <c r="A66" s="72" t="s">
        <v>200</v>
      </c>
      <c r="B66" s="73" t="s">
        <v>164</v>
      </c>
      <c r="C66" s="73" t="s">
        <v>201</v>
      </c>
      <c r="D66" s="73" t="s">
        <v>181</v>
      </c>
      <c r="E66" s="74" t="s">
        <v>167</v>
      </c>
      <c r="F66" s="75">
        <v>275</v>
      </c>
      <c r="G66" s="76" t="s">
        <v>168</v>
      </c>
      <c r="H66" s="77"/>
      <c r="I66" s="78">
        <f>IFERROR(VLOOKUP(U66,プルダウンリスト!$D$15:$E$70,2,FALSE),"")</f>
        <v>16800</v>
      </c>
      <c r="J66" s="78">
        <f t="shared" si="0"/>
        <v>4620</v>
      </c>
      <c r="K66" s="77" t="s">
        <v>169</v>
      </c>
      <c r="L66" s="77" t="s">
        <v>169</v>
      </c>
      <c r="M66" s="77" t="s">
        <v>169</v>
      </c>
      <c r="N66" s="77" t="s">
        <v>169</v>
      </c>
      <c r="O66" s="77" t="s">
        <v>169</v>
      </c>
      <c r="P66" s="79" t="s">
        <v>170</v>
      </c>
      <c r="Q66" s="74"/>
      <c r="R66" s="73" t="s">
        <v>171</v>
      </c>
      <c r="S66" s="80"/>
      <c r="T66" s="50"/>
      <c r="U66" s="81" t="str">
        <f t="shared" si="1"/>
        <v>田急傾斜</v>
      </c>
    </row>
    <row r="67" spans="1:21" ht="18" customHeight="1">
      <c r="A67" s="72" t="s">
        <v>200</v>
      </c>
      <c r="B67" s="73" t="s">
        <v>164</v>
      </c>
      <c r="C67" s="73" t="s">
        <v>201</v>
      </c>
      <c r="D67" s="73" t="s">
        <v>182</v>
      </c>
      <c r="E67" s="74" t="s">
        <v>167</v>
      </c>
      <c r="F67" s="75">
        <v>189</v>
      </c>
      <c r="G67" s="76" t="s">
        <v>168</v>
      </c>
      <c r="H67" s="77"/>
      <c r="I67" s="78">
        <f>IFERROR(VLOOKUP(U67,プルダウンリスト!$D$15:$E$70,2,FALSE),"")</f>
        <v>16800</v>
      </c>
      <c r="J67" s="78">
        <f t="shared" si="0"/>
        <v>3175</v>
      </c>
      <c r="K67" s="77" t="s">
        <v>169</v>
      </c>
      <c r="L67" s="77" t="s">
        <v>169</v>
      </c>
      <c r="M67" s="77" t="s">
        <v>169</v>
      </c>
      <c r="N67" s="77" t="s">
        <v>169</v>
      </c>
      <c r="O67" s="77" t="s">
        <v>169</v>
      </c>
      <c r="P67" s="79" t="s">
        <v>170</v>
      </c>
      <c r="Q67" s="74"/>
      <c r="R67" s="73" t="s">
        <v>171</v>
      </c>
      <c r="S67" s="80"/>
      <c r="T67" s="50"/>
      <c r="U67" s="81" t="str">
        <f t="shared" si="1"/>
        <v>田急傾斜</v>
      </c>
    </row>
    <row r="68" spans="1:21" ht="18" customHeight="1">
      <c r="A68" s="72" t="s">
        <v>200</v>
      </c>
      <c r="B68" s="73" t="s">
        <v>164</v>
      </c>
      <c r="C68" s="73" t="s">
        <v>201</v>
      </c>
      <c r="D68" s="73" t="s">
        <v>166</v>
      </c>
      <c r="E68" s="74" t="s">
        <v>167</v>
      </c>
      <c r="F68" s="75">
        <v>912</v>
      </c>
      <c r="G68" s="76" t="s">
        <v>188</v>
      </c>
      <c r="H68" s="77"/>
      <c r="I68" s="78">
        <f>IFERROR(VLOOKUP(U68,プルダウンリスト!$D$15:$E$70,2,FALSE),"")</f>
        <v>6400</v>
      </c>
      <c r="J68" s="78">
        <f t="shared" si="0"/>
        <v>5836</v>
      </c>
      <c r="K68" s="77" t="s">
        <v>169</v>
      </c>
      <c r="L68" s="77" t="s">
        <v>169</v>
      </c>
      <c r="M68" s="77" t="s">
        <v>169</v>
      </c>
      <c r="N68" s="77" t="s">
        <v>169</v>
      </c>
      <c r="O68" s="77" t="s">
        <v>169</v>
      </c>
      <c r="P68" s="79" t="s">
        <v>170</v>
      </c>
      <c r="Q68" s="74"/>
      <c r="R68" s="73" t="s">
        <v>171</v>
      </c>
      <c r="S68" s="80"/>
      <c r="T68" s="50"/>
      <c r="U68" s="81" t="str">
        <f t="shared" si="1"/>
        <v>田高齢化・耕作放棄率</v>
      </c>
    </row>
    <row r="69" spans="1:21" ht="18" customHeight="1">
      <c r="A69" s="72" t="s">
        <v>200</v>
      </c>
      <c r="B69" s="73" t="s">
        <v>164</v>
      </c>
      <c r="C69" s="73" t="s">
        <v>201</v>
      </c>
      <c r="D69" s="73" t="s">
        <v>172</v>
      </c>
      <c r="E69" s="74" t="s">
        <v>167</v>
      </c>
      <c r="F69" s="75">
        <v>979</v>
      </c>
      <c r="G69" s="76" t="s">
        <v>202</v>
      </c>
      <c r="H69" s="77"/>
      <c r="I69" s="78">
        <f>IFERROR(VLOOKUP(U69,プルダウンリスト!$D$15:$E$70,2,FALSE),"")</f>
        <v>6400</v>
      </c>
      <c r="J69" s="78">
        <f t="shared" si="0"/>
        <v>6265</v>
      </c>
      <c r="K69" s="77" t="s">
        <v>169</v>
      </c>
      <c r="L69" s="77" t="s">
        <v>169</v>
      </c>
      <c r="M69" s="77" t="s">
        <v>169</v>
      </c>
      <c r="N69" s="77" t="s">
        <v>169</v>
      </c>
      <c r="O69" s="77" t="s">
        <v>169</v>
      </c>
      <c r="P69" s="79" t="s">
        <v>170</v>
      </c>
      <c r="Q69" s="74"/>
      <c r="R69" s="73" t="s">
        <v>171</v>
      </c>
      <c r="S69" s="80"/>
      <c r="T69" s="50"/>
      <c r="U69" s="81" t="str">
        <f t="shared" si="1"/>
        <v>田小区画・不整形</v>
      </c>
    </row>
    <row r="70" spans="1:21" ht="18" customHeight="1">
      <c r="A70" s="72" t="s">
        <v>200</v>
      </c>
      <c r="B70" s="73" t="s">
        <v>164</v>
      </c>
      <c r="C70" s="73" t="s">
        <v>201</v>
      </c>
      <c r="D70" s="73" t="s">
        <v>173</v>
      </c>
      <c r="E70" s="74" t="s">
        <v>167</v>
      </c>
      <c r="F70" s="75">
        <v>357</v>
      </c>
      <c r="G70" s="76" t="s">
        <v>168</v>
      </c>
      <c r="H70" s="77"/>
      <c r="I70" s="78">
        <f>IFERROR(VLOOKUP(U70,プルダウンリスト!$D$15:$E$70,2,FALSE),"")</f>
        <v>16800</v>
      </c>
      <c r="J70" s="78">
        <f t="shared" si="0"/>
        <v>5997</v>
      </c>
      <c r="K70" s="77" t="s">
        <v>169</v>
      </c>
      <c r="L70" s="77" t="s">
        <v>169</v>
      </c>
      <c r="M70" s="77" t="s">
        <v>169</v>
      </c>
      <c r="N70" s="77" t="s">
        <v>169</v>
      </c>
      <c r="O70" s="77" t="s">
        <v>169</v>
      </c>
      <c r="P70" s="79" t="s">
        <v>170</v>
      </c>
      <c r="Q70" s="74"/>
      <c r="R70" s="73" t="s">
        <v>171</v>
      </c>
      <c r="S70" s="80" t="s">
        <v>174</v>
      </c>
      <c r="T70" s="50"/>
      <c r="U70" s="81" t="str">
        <f t="shared" si="1"/>
        <v>田急傾斜</v>
      </c>
    </row>
    <row r="71" spans="1:21" ht="18" customHeight="1">
      <c r="A71" s="72" t="s">
        <v>200</v>
      </c>
      <c r="B71" s="73" t="s">
        <v>164</v>
      </c>
      <c r="C71" s="73" t="s">
        <v>201</v>
      </c>
      <c r="D71" s="73" t="s">
        <v>176</v>
      </c>
      <c r="E71" s="74" t="s">
        <v>167</v>
      </c>
      <c r="F71" s="75">
        <v>543</v>
      </c>
      <c r="G71" s="76" t="s">
        <v>168</v>
      </c>
      <c r="H71" s="77"/>
      <c r="I71" s="78">
        <f>IFERROR(VLOOKUP(U71,プルダウンリスト!$D$15:$E$70,2,FALSE),"")</f>
        <v>16800</v>
      </c>
      <c r="J71" s="78">
        <f t="shared" si="0"/>
        <v>9122</v>
      </c>
      <c r="K71" s="77" t="s">
        <v>169</v>
      </c>
      <c r="L71" s="77" t="s">
        <v>169</v>
      </c>
      <c r="M71" s="77" t="s">
        <v>169</v>
      </c>
      <c r="N71" s="77" t="s">
        <v>169</v>
      </c>
      <c r="O71" s="77" t="s">
        <v>169</v>
      </c>
      <c r="P71" s="79" t="s">
        <v>170</v>
      </c>
      <c r="Q71" s="74"/>
      <c r="R71" s="73" t="s">
        <v>171</v>
      </c>
      <c r="S71" s="80"/>
      <c r="T71" s="50"/>
      <c r="U71" s="81" t="str">
        <f t="shared" si="1"/>
        <v>田急傾斜</v>
      </c>
    </row>
    <row r="72" spans="1:21" ht="18" customHeight="1">
      <c r="A72" s="72" t="s">
        <v>200</v>
      </c>
      <c r="B72" s="73" t="s">
        <v>164</v>
      </c>
      <c r="C72" s="73" t="s">
        <v>201</v>
      </c>
      <c r="D72" s="73" t="s">
        <v>177</v>
      </c>
      <c r="E72" s="74" t="s">
        <v>167</v>
      </c>
      <c r="F72" s="75">
        <v>194</v>
      </c>
      <c r="G72" s="76" t="s">
        <v>168</v>
      </c>
      <c r="H72" s="77"/>
      <c r="I72" s="78">
        <f>IFERROR(VLOOKUP(U72,プルダウンリスト!$D$15:$E$70,2,FALSE),"")</f>
        <v>16800</v>
      </c>
      <c r="J72" s="78">
        <f t="shared" si="0"/>
        <v>3259</v>
      </c>
      <c r="K72" s="77" t="s">
        <v>169</v>
      </c>
      <c r="L72" s="77" t="s">
        <v>169</v>
      </c>
      <c r="M72" s="77" t="s">
        <v>169</v>
      </c>
      <c r="N72" s="77" t="s">
        <v>169</v>
      </c>
      <c r="O72" s="77" t="s">
        <v>169</v>
      </c>
      <c r="P72" s="79" t="s">
        <v>170</v>
      </c>
      <c r="Q72" s="74"/>
      <c r="R72" s="73" t="s">
        <v>171</v>
      </c>
      <c r="S72" s="80"/>
      <c r="T72" s="50"/>
      <c r="U72" s="81" t="str">
        <f t="shared" si="1"/>
        <v>田急傾斜</v>
      </c>
    </row>
    <row r="73" spans="1:21" ht="18" customHeight="1">
      <c r="A73" s="72" t="s">
        <v>200</v>
      </c>
      <c r="B73" s="73" t="s">
        <v>164</v>
      </c>
      <c r="C73" s="73" t="s">
        <v>201</v>
      </c>
      <c r="D73" s="73" t="s">
        <v>178</v>
      </c>
      <c r="E73" s="74" t="s">
        <v>167</v>
      </c>
      <c r="F73" s="75">
        <v>56</v>
      </c>
      <c r="G73" s="76" t="s">
        <v>168</v>
      </c>
      <c r="H73" s="77"/>
      <c r="I73" s="78">
        <f>IFERROR(VLOOKUP(U73,プルダウンリスト!$D$15:$E$70,2,FALSE),"")</f>
        <v>16800</v>
      </c>
      <c r="J73" s="78">
        <f t="shared" si="0"/>
        <v>940</v>
      </c>
      <c r="K73" s="77" t="s">
        <v>169</v>
      </c>
      <c r="L73" s="77" t="s">
        <v>169</v>
      </c>
      <c r="M73" s="77" t="s">
        <v>169</v>
      </c>
      <c r="N73" s="77" t="s">
        <v>169</v>
      </c>
      <c r="O73" s="77" t="s">
        <v>169</v>
      </c>
      <c r="P73" s="79" t="s">
        <v>170</v>
      </c>
      <c r="Q73" s="74"/>
      <c r="R73" s="73" t="s">
        <v>171</v>
      </c>
      <c r="S73" s="80"/>
      <c r="T73" s="50"/>
      <c r="U73" s="81" t="str">
        <f t="shared" si="1"/>
        <v>田急傾斜</v>
      </c>
    </row>
    <row r="74" spans="1:21" ht="18" customHeight="1">
      <c r="A74" s="72" t="s">
        <v>200</v>
      </c>
      <c r="B74" s="73" t="s">
        <v>164</v>
      </c>
      <c r="C74" s="73" t="s">
        <v>201</v>
      </c>
      <c r="D74" s="73" t="s">
        <v>179</v>
      </c>
      <c r="E74" s="74" t="s">
        <v>167</v>
      </c>
      <c r="F74" s="75">
        <v>637</v>
      </c>
      <c r="G74" s="76" t="s">
        <v>168</v>
      </c>
      <c r="H74" s="77"/>
      <c r="I74" s="78">
        <f>IFERROR(VLOOKUP(U74,プルダウンリスト!$D$15:$E$70,2,FALSE),"")</f>
        <v>16800</v>
      </c>
      <c r="J74" s="78">
        <f t="shared" si="0"/>
        <v>10701</v>
      </c>
      <c r="K74" s="77" t="s">
        <v>169</v>
      </c>
      <c r="L74" s="77" t="s">
        <v>169</v>
      </c>
      <c r="M74" s="77" t="s">
        <v>169</v>
      </c>
      <c r="N74" s="77" t="s">
        <v>169</v>
      </c>
      <c r="O74" s="77" t="s">
        <v>169</v>
      </c>
      <c r="P74" s="79" t="s">
        <v>170</v>
      </c>
      <c r="Q74" s="74"/>
      <c r="R74" s="73" t="s">
        <v>171</v>
      </c>
      <c r="S74" s="80"/>
      <c r="T74" s="50"/>
      <c r="U74" s="81" t="str">
        <f t="shared" si="1"/>
        <v>田急傾斜</v>
      </c>
    </row>
    <row r="75" spans="1:21" ht="18" customHeight="1">
      <c r="A75" s="72" t="s">
        <v>200</v>
      </c>
      <c r="B75" s="73" t="s">
        <v>164</v>
      </c>
      <c r="C75" s="73" t="s">
        <v>201</v>
      </c>
      <c r="D75" s="73" t="s">
        <v>180</v>
      </c>
      <c r="E75" s="74" t="s">
        <v>193</v>
      </c>
      <c r="F75" s="75">
        <v>557</v>
      </c>
      <c r="G75" s="76" t="s">
        <v>190</v>
      </c>
      <c r="H75" s="77"/>
      <c r="I75" s="78">
        <f>IFERROR(VLOOKUP(U75,プルダウンリスト!$D$15:$E$70,2,FALSE),"")</f>
        <v>2800</v>
      </c>
      <c r="J75" s="78">
        <f t="shared" si="0"/>
        <v>1559</v>
      </c>
      <c r="K75" s="77" t="s">
        <v>169</v>
      </c>
      <c r="L75" s="77" t="s">
        <v>169</v>
      </c>
      <c r="M75" s="77" t="s">
        <v>169</v>
      </c>
      <c r="N75" s="77" t="s">
        <v>169</v>
      </c>
      <c r="O75" s="77" t="s">
        <v>169</v>
      </c>
      <c r="P75" s="79" t="s">
        <v>170</v>
      </c>
      <c r="Q75" s="74"/>
      <c r="R75" s="73" t="s">
        <v>171</v>
      </c>
      <c r="S75" s="80"/>
      <c r="T75" s="50"/>
      <c r="U75" s="81" t="str">
        <f t="shared" si="1"/>
        <v>畑特認基準</v>
      </c>
    </row>
    <row r="76" spans="1:21" ht="18" customHeight="1">
      <c r="A76" s="72" t="s">
        <v>200</v>
      </c>
      <c r="B76" s="73" t="s">
        <v>164</v>
      </c>
      <c r="C76" s="73" t="s">
        <v>203</v>
      </c>
      <c r="D76" s="73" t="s">
        <v>204</v>
      </c>
      <c r="E76" s="74" t="s">
        <v>193</v>
      </c>
      <c r="F76" s="75">
        <v>39</v>
      </c>
      <c r="G76" s="76" t="s">
        <v>195</v>
      </c>
      <c r="H76" s="77"/>
      <c r="I76" s="78">
        <f>IFERROR(VLOOKUP(U76,プルダウンリスト!$D$15:$E$70,2,FALSE),"")</f>
        <v>0</v>
      </c>
      <c r="J76" s="78">
        <f t="shared" si="0"/>
        <v>0</v>
      </c>
      <c r="K76" s="77" t="s">
        <v>169</v>
      </c>
      <c r="L76" s="77" t="s">
        <v>169</v>
      </c>
      <c r="M76" s="77" t="s">
        <v>169</v>
      </c>
      <c r="N76" s="77" t="s">
        <v>169</v>
      </c>
      <c r="O76" s="77" t="s">
        <v>169</v>
      </c>
      <c r="P76" s="79" t="s">
        <v>170</v>
      </c>
      <c r="Q76" s="74"/>
      <c r="R76" s="73" t="s">
        <v>171</v>
      </c>
      <c r="S76" s="80"/>
      <c r="T76" s="50"/>
      <c r="U76" s="81" t="str">
        <f t="shared" si="1"/>
        <v>畑交付対象外（田畑混在地）</v>
      </c>
    </row>
    <row r="77" spans="1:21" ht="18" customHeight="1">
      <c r="A77" s="72" t="s">
        <v>200</v>
      </c>
      <c r="B77" s="73" t="s">
        <v>164</v>
      </c>
      <c r="C77" s="73" t="s">
        <v>203</v>
      </c>
      <c r="D77" s="73" t="s">
        <v>205</v>
      </c>
      <c r="E77" s="74" t="s">
        <v>193</v>
      </c>
      <c r="F77" s="75">
        <v>3692</v>
      </c>
      <c r="G77" s="76" t="s">
        <v>197</v>
      </c>
      <c r="H77" s="77"/>
      <c r="I77" s="78">
        <f>IFERROR(VLOOKUP(U77,プルダウンリスト!$D$15:$E$70,2,FALSE),"")</f>
        <v>2800</v>
      </c>
      <c r="J77" s="78">
        <f t="shared" si="0"/>
        <v>10337</v>
      </c>
      <c r="K77" s="77" t="s">
        <v>169</v>
      </c>
      <c r="L77" s="77" t="s">
        <v>169</v>
      </c>
      <c r="M77" s="77" t="s">
        <v>169</v>
      </c>
      <c r="N77" s="77" t="s">
        <v>169</v>
      </c>
      <c r="O77" s="77" t="s">
        <v>169</v>
      </c>
      <c r="P77" s="79" t="s">
        <v>170</v>
      </c>
      <c r="Q77" s="74"/>
      <c r="R77" s="73" t="s">
        <v>171</v>
      </c>
      <c r="S77" s="80"/>
      <c r="T77" s="50"/>
      <c r="U77" s="81" t="str">
        <f t="shared" si="1"/>
        <v>畑緩傾斜</v>
      </c>
    </row>
    <row r="78" spans="1:21" ht="18" customHeight="1">
      <c r="A78" s="72" t="s">
        <v>200</v>
      </c>
      <c r="B78" s="73" t="s">
        <v>164</v>
      </c>
      <c r="C78" s="73" t="s">
        <v>206</v>
      </c>
      <c r="D78" s="73" t="s">
        <v>205</v>
      </c>
      <c r="E78" s="74" t="s">
        <v>199</v>
      </c>
      <c r="F78" s="75">
        <v>110</v>
      </c>
      <c r="G78" s="76" t="s">
        <v>168</v>
      </c>
      <c r="H78" s="77"/>
      <c r="I78" s="78">
        <f>IFERROR(VLOOKUP(U78,プルダウンリスト!$D$15:$E$70,2,FALSE),"")</f>
        <v>8400</v>
      </c>
      <c r="J78" s="78">
        <f t="shared" si="0"/>
        <v>924</v>
      </c>
      <c r="K78" s="77" t="s">
        <v>169</v>
      </c>
      <c r="L78" s="77" t="s">
        <v>169</v>
      </c>
      <c r="M78" s="77" t="s">
        <v>169</v>
      </c>
      <c r="N78" s="77" t="s">
        <v>169</v>
      </c>
      <c r="O78" s="77" t="s">
        <v>169</v>
      </c>
      <c r="P78" s="79" t="s">
        <v>170</v>
      </c>
      <c r="Q78" s="74"/>
      <c r="R78" s="73" t="s">
        <v>171</v>
      </c>
      <c r="S78" s="80"/>
      <c r="T78" s="50"/>
      <c r="U78" s="81" t="str">
        <f t="shared" si="1"/>
        <v>草地急傾斜</v>
      </c>
    </row>
    <row r="79" spans="1:21" ht="18" customHeight="1">
      <c r="A79" s="72" t="s">
        <v>200</v>
      </c>
      <c r="B79" s="73" t="s">
        <v>164</v>
      </c>
      <c r="C79" s="73" t="s">
        <v>206</v>
      </c>
      <c r="D79" s="73" t="s">
        <v>205</v>
      </c>
      <c r="E79" s="74" t="s">
        <v>199</v>
      </c>
      <c r="F79" s="75">
        <v>120</v>
      </c>
      <c r="G79" s="76" t="s">
        <v>197</v>
      </c>
      <c r="H79" s="77"/>
      <c r="I79" s="78">
        <f>IFERROR(VLOOKUP(U79,プルダウンリスト!$D$15:$E$70,2,FALSE),"")</f>
        <v>2400</v>
      </c>
      <c r="J79" s="78">
        <f t="shared" si="0"/>
        <v>288</v>
      </c>
      <c r="K79" s="77" t="s">
        <v>169</v>
      </c>
      <c r="L79" s="77" t="s">
        <v>169</v>
      </c>
      <c r="M79" s="77" t="s">
        <v>169</v>
      </c>
      <c r="N79" s="77"/>
      <c r="O79" s="77" t="s">
        <v>174</v>
      </c>
      <c r="P79" s="79" t="s">
        <v>170</v>
      </c>
      <c r="Q79" s="74"/>
      <c r="R79" s="73" t="s">
        <v>171</v>
      </c>
      <c r="S79" s="80"/>
      <c r="T79" s="50"/>
      <c r="U79" s="81" t="str">
        <f t="shared" si="1"/>
        <v>草地緩傾斜</v>
      </c>
    </row>
    <row r="80" spans="1:21" ht="18" customHeight="1">
      <c r="A80" s="72" t="s">
        <v>200</v>
      </c>
      <c r="B80" s="73" t="s">
        <v>164</v>
      </c>
      <c r="C80" s="73" t="s">
        <v>206</v>
      </c>
      <c r="D80" s="73" t="s">
        <v>205</v>
      </c>
      <c r="E80" s="74" t="s">
        <v>199</v>
      </c>
      <c r="F80" s="75">
        <v>130</v>
      </c>
      <c r="G80" s="76" t="s">
        <v>188</v>
      </c>
      <c r="H80" s="77"/>
      <c r="I80" s="78">
        <f>IFERROR(VLOOKUP(U80,プルダウンリスト!$D$15:$E$70,2,FALSE),"")</f>
        <v>2400</v>
      </c>
      <c r="J80" s="78">
        <f t="shared" si="0"/>
        <v>312</v>
      </c>
      <c r="K80" s="77" t="s">
        <v>169</v>
      </c>
      <c r="L80" s="77" t="s">
        <v>169</v>
      </c>
      <c r="M80" s="77" t="s">
        <v>169</v>
      </c>
      <c r="N80" s="77" t="s">
        <v>169</v>
      </c>
      <c r="O80" s="77" t="s">
        <v>169</v>
      </c>
      <c r="P80" s="79" t="s">
        <v>170</v>
      </c>
      <c r="Q80" s="74"/>
      <c r="R80" s="73" t="s">
        <v>171</v>
      </c>
      <c r="S80" s="80"/>
      <c r="T80" s="50"/>
      <c r="U80" s="81" t="str">
        <f t="shared" si="1"/>
        <v>草地高齢化・耕作放棄率</v>
      </c>
    </row>
    <row r="81" spans="1:21" ht="18" customHeight="1">
      <c r="A81" s="72" t="s">
        <v>200</v>
      </c>
      <c r="B81" s="73" t="s">
        <v>164</v>
      </c>
      <c r="C81" s="73" t="s">
        <v>206</v>
      </c>
      <c r="D81" s="73" t="s">
        <v>205</v>
      </c>
      <c r="E81" s="74" t="s">
        <v>199</v>
      </c>
      <c r="F81" s="75">
        <v>140</v>
      </c>
      <c r="G81" s="76" t="s">
        <v>207</v>
      </c>
      <c r="H81" s="77"/>
      <c r="I81" s="78">
        <f>IFERROR(VLOOKUP(U81,プルダウンリスト!$D$15:$E$70,2,FALSE),"")</f>
        <v>1200</v>
      </c>
      <c r="J81" s="78">
        <f t="shared" si="0"/>
        <v>168</v>
      </c>
      <c r="K81" s="77" t="s">
        <v>169</v>
      </c>
      <c r="L81" s="77" t="s">
        <v>169</v>
      </c>
      <c r="M81" s="77" t="s">
        <v>169</v>
      </c>
      <c r="N81" s="77" t="s">
        <v>169</v>
      </c>
      <c r="O81" s="77" t="s">
        <v>169</v>
      </c>
      <c r="P81" s="79" t="s">
        <v>170</v>
      </c>
      <c r="Q81" s="74"/>
      <c r="R81" s="73" t="s">
        <v>171</v>
      </c>
      <c r="S81" s="80"/>
      <c r="T81" s="50"/>
      <c r="U81" s="81" t="str">
        <f t="shared" si="1"/>
        <v>草地草地比率の高い草地</v>
      </c>
    </row>
    <row r="82" spans="1:21" ht="18" customHeight="1">
      <c r="A82" s="72" t="s">
        <v>200</v>
      </c>
      <c r="B82" s="73" t="s">
        <v>164</v>
      </c>
      <c r="C82" s="73" t="s">
        <v>206</v>
      </c>
      <c r="D82" s="73" t="s">
        <v>205</v>
      </c>
      <c r="E82" s="74" t="s">
        <v>199</v>
      </c>
      <c r="F82" s="75">
        <v>150</v>
      </c>
      <c r="G82" s="76" t="s">
        <v>190</v>
      </c>
      <c r="H82" s="77"/>
      <c r="I82" s="78">
        <f>IFERROR(VLOOKUP(U82,プルダウンリスト!$D$15:$E$70,2,FALSE),"")</f>
        <v>2400</v>
      </c>
      <c r="J82" s="78">
        <f t="shared" ref="J82:J105" si="2">IFERROR(ROUNDDOWN(F82*I82/1000,0),"")</f>
        <v>360</v>
      </c>
      <c r="K82" s="77"/>
      <c r="L82" s="77" t="s">
        <v>169</v>
      </c>
      <c r="M82" s="77" t="s">
        <v>169</v>
      </c>
      <c r="N82" s="77" t="s">
        <v>169</v>
      </c>
      <c r="O82" s="77" t="s">
        <v>169</v>
      </c>
      <c r="P82" s="79" t="s">
        <v>170</v>
      </c>
      <c r="Q82" s="74"/>
      <c r="R82" s="73" t="s">
        <v>171</v>
      </c>
      <c r="S82" s="80"/>
      <c r="T82" s="50"/>
      <c r="U82" s="81" t="str">
        <f t="shared" si="1"/>
        <v>草地特認基準</v>
      </c>
    </row>
    <row r="83" spans="1:21" ht="18" customHeight="1">
      <c r="A83" s="72" t="s">
        <v>200</v>
      </c>
      <c r="B83" s="73" t="s">
        <v>164</v>
      </c>
      <c r="C83" s="73" t="s">
        <v>206</v>
      </c>
      <c r="D83" s="73" t="s">
        <v>205</v>
      </c>
      <c r="E83" s="74" t="s">
        <v>199</v>
      </c>
      <c r="F83" s="75">
        <v>160</v>
      </c>
      <c r="G83" s="76" t="s">
        <v>208</v>
      </c>
      <c r="H83" s="77"/>
      <c r="I83" s="78">
        <f>IFERROR(VLOOKUP(U83,プルダウンリスト!$D$15:$E$70,2,FALSE),"")</f>
        <v>0</v>
      </c>
      <c r="J83" s="78">
        <f t="shared" si="2"/>
        <v>0</v>
      </c>
      <c r="K83" s="77" t="s">
        <v>169</v>
      </c>
      <c r="L83" s="77" t="s">
        <v>169</v>
      </c>
      <c r="M83" s="77" t="s">
        <v>169</v>
      </c>
      <c r="N83" s="77" t="s">
        <v>169</v>
      </c>
      <c r="O83" s="77" t="s">
        <v>169</v>
      </c>
      <c r="P83" s="79" t="s">
        <v>170</v>
      </c>
      <c r="Q83" s="74"/>
      <c r="R83" s="73" t="s">
        <v>171</v>
      </c>
      <c r="S83" s="80"/>
      <c r="T83" s="50"/>
      <c r="U83" s="81" t="str">
        <f t="shared" si="1"/>
        <v>草地交付対象外（田草地混在地以外）</v>
      </c>
    </row>
    <row r="84" spans="1:21" ht="18" customHeight="1">
      <c r="A84" s="72" t="s">
        <v>200</v>
      </c>
      <c r="B84" s="73" t="s">
        <v>164</v>
      </c>
      <c r="C84" s="73" t="s">
        <v>206</v>
      </c>
      <c r="D84" s="73" t="s">
        <v>205</v>
      </c>
      <c r="E84" s="74" t="s">
        <v>199</v>
      </c>
      <c r="F84" s="75">
        <v>170</v>
      </c>
      <c r="G84" s="76" t="s">
        <v>209</v>
      </c>
      <c r="H84" s="77"/>
      <c r="I84" s="78">
        <f>IFERROR(VLOOKUP(U84,プルダウンリスト!$D$15:$E$70,2,FALSE),"")</f>
        <v>0</v>
      </c>
      <c r="J84" s="78">
        <f t="shared" si="2"/>
        <v>0</v>
      </c>
      <c r="K84" s="77" t="s">
        <v>169</v>
      </c>
      <c r="L84" s="77" t="s">
        <v>169</v>
      </c>
      <c r="M84" s="77" t="s">
        <v>169</v>
      </c>
      <c r="N84" s="77" t="s">
        <v>169</v>
      </c>
      <c r="O84" s="77" t="s">
        <v>169</v>
      </c>
      <c r="P84" s="79" t="s">
        <v>170</v>
      </c>
      <c r="Q84" s="74"/>
      <c r="R84" s="73" t="s">
        <v>171</v>
      </c>
      <c r="S84" s="80"/>
      <c r="T84" s="50"/>
      <c r="U84" s="81" t="str">
        <f t="shared" ref="U84:U105" si="3">$S$14&amp;E84&amp;G84</f>
        <v>草地交付対象外（田草地混在地）</v>
      </c>
    </row>
    <row r="85" spans="1:21" ht="18" customHeight="1">
      <c r="A85" s="72" t="s">
        <v>200</v>
      </c>
      <c r="B85" s="73" t="s">
        <v>164</v>
      </c>
      <c r="C85" s="73" t="s">
        <v>210</v>
      </c>
      <c r="D85" s="73" t="s">
        <v>205</v>
      </c>
      <c r="E85" s="74" t="s">
        <v>211</v>
      </c>
      <c r="F85" s="75">
        <v>210</v>
      </c>
      <c r="G85" s="76" t="s">
        <v>168</v>
      </c>
      <c r="H85" s="77"/>
      <c r="I85" s="78">
        <f>IFERROR(VLOOKUP(U85,プルダウンリスト!$D$15:$E$70,2,FALSE),"")</f>
        <v>800</v>
      </c>
      <c r="J85" s="78">
        <f t="shared" si="2"/>
        <v>168</v>
      </c>
      <c r="K85" s="77" t="s">
        <v>169</v>
      </c>
      <c r="L85" s="77" t="s">
        <v>169</v>
      </c>
      <c r="M85" s="77" t="s">
        <v>169</v>
      </c>
      <c r="N85" s="77" t="s">
        <v>169</v>
      </c>
      <c r="O85" s="77" t="s">
        <v>169</v>
      </c>
      <c r="P85" s="79" t="s">
        <v>170</v>
      </c>
      <c r="Q85" s="74"/>
      <c r="R85" s="73" t="s">
        <v>171</v>
      </c>
      <c r="S85" s="80"/>
      <c r="T85" s="50"/>
      <c r="U85" s="81" t="str">
        <f t="shared" si="3"/>
        <v>採草放牧地急傾斜</v>
      </c>
    </row>
    <row r="86" spans="1:21">
      <c r="A86" s="72" t="s">
        <v>200</v>
      </c>
      <c r="B86" s="73" t="s">
        <v>164</v>
      </c>
      <c r="C86" s="73" t="s">
        <v>210</v>
      </c>
      <c r="D86" s="73" t="s">
        <v>205</v>
      </c>
      <c r="E86" s="74" t="s">
        <v>211</v>
      </c>
      <c r="F86" s="75">
        <v>220</v>
      </c>
      <c r="G86" s="76" t="s">
        <v>168</v>
      </c>
      <c r="H86" s="77"/>
      <c r="I86" s="78">
        <f>IFERROR(VLOOKUP(U86,プルダウンリスト!$D$15:$E$70,2,FALSE),"")</f>
        <v>800</v>
      </c>
      <c r="J86" s="78">
        <f t="shared" si="2"/>
        <v>176</v>
      </c>
      <c r="K86" s="77" t="s">
        <v>169</v>
      </c>
      <c r="L86" s="77" t="s">
        <v>169</v>
      </c>
      <c r="M86" s="77" t="s">
        <v>169</v>
      </c>
      <c r="N86" s="77"/>
      <c r="O86" s="77" t="s">
        <v>174</v>
      </c>
      <c r="P86" s="79" t="s">
        <v>170</v>
      </c>
      <c r="Q86" s="74"/>
      <c r="R86" s="73" t="s">
        <v>171</v>
      </c>
      <c r="S86" s="80"/>
      <c r="T86" s="50"/>
      <c r="U86" s="81" t="str">
        <f t="shared" si="3"/>
        <v>採草放牧地急傾斜</v>
      </c>
    </row>
    <row r="87" spans="1:21">
      <c r="A87" s="72" t="s">
        <v>200</v>
      </c>
      <c r="B87" s="73" t="s">
        <v>164</v>
      </c>
      <c r="C87" s="73" t="s">
        <v>210</v>
      </c>
      <c r="D87" s="73" t="s">
        <v>205</v>
      </c>
      <c r="E87" s="74" t="s">
        <v>211</v>
      </c>
      <c r="F87" s="75">
        <v>230</v>
      </c>
      <c r="G87" s="76" t="s">
        <v>190</v>
      </c>
      <c r="H87" s="77"/>
      <c r="I87" s="78">
        <f>IFERROR(VLOOKUP(U87,プルダウンリスト!$D$15:$E$70,2,FALSE),"")</f>
        <v>240</v>
      </c>
      <c r="J87" s="78">
        <f t="shared" si="2"/>
        <v>55</v>
      </c>
      <c r="K87" s="77" t="s">
        <v>169</v>
      </c>
      <c r="L87" s="77" t="s">
        <v>169</v>
      </c>
      <c r="M87" s="77" t="s">
        <v>169</v>
      </c>
      <c r="N87" s="77" t="s">
        <v>169</v>
      </c>
      <c r="O87" s="77" t="s">
        <v>169</v>
      </c>
      <c r="P87" s="79" t="s">
        <v>170</v>
      </c>
      <c r="Q87" s="74"/>
      <c r="R87" s="73" t="s">
        <v>171</v>
      </c>
      <c r="S87" s="80"/>
      <c r="T87" s="50"/>
      <c r="U87" s="81" t="str">
        <f t="shared" si="3"/>
        <v>採草放牧地特認基準</v>
      </c>
    </row>
    <row r="88" spans="1:21">
      <c r="A88" s="72" t="s">
        <v>200</v>
      </c>
      <c r="B88" s="73" t="s">
        <v>164</v>
      </c>
      <c r="C88" s="73" t="s">
        <v>210</v>
      </c>
      <c r="D88" s="73" t="s">
        <v>205</v>
      </c>
      <c r="E88" s="74" t="s">
        <v>211</v>
      </c>
      <c r="F88" s="75">
        <v>240</v>
      </c>
      <c r="G88" s="76" t="s">
        <v>212</v>
      </c>
      <c r="H88" s="77"/>
      <c r="I88" s="78">
        <f>IFERROR(VLOOKUP(U88,プルダウンリスト!$D$15:$E$70,2,FALSE),"")</f>
        <v>0</v>
      </c>
      <c r="J88" s="78">
        <f t="shared" si="2"/>
        <v>0</v>
      </c>
      <c r="K88" s="77" t="s">
        <v>169</v>
      </c>
      <c r="L88" s="77" t="s">
        <v>169</v>
      </c>
      <c r="M88" s="77" t="s">
        <v>169</v>
      </c>
      <c r="N88" s="77" t="s">
        <v>169</v>
      </c>
      <c r="O88" s="77" t="s">
        <v>169</v>
      </c>
      <c r="P88" s="79" t="s">
        <v>170</v>
      </c>
      <c r="Q88" s="74"/>
      <c r="R88" s="73" t="s">
        <v>171</v>
      </c>
      <c r="S88" s="80"/>
      <c r="T88" s="50"/>
      <c r="U88" s="81" t="str">
        <f t="shared" si="3"/>
        <v>採草放牧地交付対象外（田採草放牧地混在地）</v>
      </c>
    </row>
    <row r="89" spans="1:21">
      <c r="A89" s="72" t="s">
        <v>200</v>
      </c>
      <c r="B89" s="73" t="s">
        <v>164</v>
      </c>
      <c r="C89" s="73" t="s">
        <v>210</v>
      </c>
      <c r="D89" s="73" t="s">
        <v>205</v>
      </c>
      <c r="E89" s="74" t="s">
        <v>211</v>
      </c>
      <c r="F89" s="75">
        <v>250</v>
      </c>
      <c r="G89" s="76" t="s">
        <v>213</v>
      </c>
      <c r="H89" s="77"/>
      <c r="I89" s="78">
        <f>IFERROR(VLOOKUP(U89,プルダウンリスト!$D$15:$E$70,2,FALSE),"")</f>
        <v>0</v>
      </c>
      <c r="J89" s="78">
        <f t="shared" si="2"/>
        <v>0</v>
      </c>
      <c r="K89" s="77" t="s">
        <v>169</v>
      </c>
      <c r="L89" s="77" t="s">
        <v>169</v>
      </c>
      <c r="M89" s="77" t="s">
        <v>169</v>
      </c>
      <c r="N89" s="77" t="s">
        <v>169</v>
      </c>
      <c r="O89" s="77" t="s">
        <v>169</v>
      </c>
      <c r="P89" s="79" t="s">
        <v>170</v>
      </c>
      <c r="Q89" s="74"/>
      <c r="R89" s="73" t="s">
        <v>171</v>
      </c>
      <c r="S89" s="80"/>
      <c r="T89" s="50"/>
      <c r="U89" s="81" t="str">
        <f t="shared" si="3"/>
        <v>採草放牧地交付対象外（田採草放牧地混在地以外）</v>
      </c>
    </row>
    <row r="90" spans="1:21">
      <c r="A90" s="72"/>
      <c r="B90" s="73"/>
      <c r="C90" s="73"/>
      <c r="D90" s="73"/>
      <c r="E90" s="74"/>
      <c r="F90" s="75"/>
      <c r="G90" s="76"/>
      <c r="H90" s="77"/>
      <c r="I90" s="78" t="str">
        <f>IFERROR(VLOOKUP(U90,プルダウンリスト!$D$15:$E$70,2,FALSE),"")</f>
        <v/>
      </c>
      <c r="J90" s="78" t="str">
        <f t="shared" si="2"/>
        <v/>
      </c>
      <c r="K90" s="77" t="s">
        <v>169</v>
      </c>
      <c r="L90" s="77" t="s">
        <v>169</v>
      </c>
      <c r="M90" s="77" t="s">
        <v>169</v>
      </c>
      <c r="N90" s="77" t="s">
        <v>169</v>
      </c>
      <c r="O90" s="77" t="s">
        <v>169</v>
      </c>
      <c r="P90" s="79"/>
      <c r="Q90" s="74"/>
      <c r="R90" s="73"/>
      <c r="S90" s="80"/>
      <c r="T90" s="50"/>
      <c r="U90" s="81" t="str">
        <f t="shared" si="3"/>
        <v/>
      </c>
    </row>
    <row r="91" spans="1:21">
      <c r="A91" s="72"/>
      <c r="B91" s="73"/>
      <c r="C91" s="73"/>
      <c r="D91" s="73"/>
      <c r="E91" s="74"/>
      <c r="F91" s="75"/>
      <c r="G91" s="76"/>
      <c r="H91" s="77"/>
      <c r="I91" s="78" t="str">
        <f>IFERROR(VLOOKUP(U91,プルダウンリスト!$D$15:$E$70,2,FALSE),"")</f>
        <v/>
      </c>
      <c r="J91" s="78" t="str">
        <f t="shared" si="2"/>
        <v/>
      </c>
      <c r="K91" s="77" t="s">
        <v>169</v>
      </c>
      <c r="L91" s="77" t="s">
        <v>169</v>
      </c>
      <c r="M91" s="77" t="s">
        <v>169</v>
      </c>
      <c r="N91" s="77" t="s">
        <v>169</v>
      </c>
      <c r="O91" s="77" t="s">
        <v>169</v>
      </c>
      <c r="P91" s="79"/>
      <c r="Q91" s="74"/>
      <c r="R91" s="73"/>
      <c r="S91" s="80"/>
      <c r="T91" s="50"/>
      <c r="U91" s="81" t="str">
        <f t="shared" si="3"/>
        <v/>
      </c>
    </row>
    <row r="92" spans="1:21">
      <c r="A92" s="72"/>
      <c r="B92" s="73"/>
      <c r="C92" s="73"/>
      <c r="D92" s="73"/>
      <c r="E92" s="74"/>
      <c r="F92" s="75"/>
      <c r="G92" s="76"/>
      <c r="H92" s="77"/>
      <c r="I92" s="78" t="str">
        <f>IFERROR(VLOOKUP(U92,プルダウンリスト!$D$15:$E$70,2,FALSE),"")</f>
        <v/>
      </c>
      <c r="J92" s="78" t="str">
        <f t="shared" si="2"/>
        <v/>
      </c>
      <c r="K92" s="77" t="s">
        <v>169</v>
      </c>
      <c r="L92" s="77" t="s">
        <v>169</v>
      </c>
      <c r="M92" s="77" t="s">
        <v>169</v>
      </c>
      <c r="N92" s="77" t="s">
        <v>169</v>
      </c>
      <c r="O92" s="77" t="s">
        <v>169</v>
      </c>
      <c r="P92" s="79"/>
      <c r="Q92" s="74"/>
      <c r="R92" s="73"/>
      <c r="S92" s="80"/>
      <c r="T92" s="50"/>
      <c r="U92" s="81" t="str">
        <f t="shared" si="3"/>
        <v/>
      </c>
    </row>
    <row r="93" spans="1:21">
      <c r="A93" s="72"/>
      <c r="B93" s="73"/>
      <c r="C93" s="73"/>
      <c r="D93" s="73"/>
      <c r="E93" s="74"/>
      <c r="F93" s="75"/>
      <c r="G93" s="76"/>
      <c r="H93" s="77"/>
      <c r="I93" s="78" t="str">
        <f>IFERROR(VLOOKUP(U93,プルダウンリスト!$D$15:$E$70,2,FALSE),"")</f>
        <v/>
      </c>
      <c r="J93" s="78" t="str">
        <f t="shared" si="2"/>
        <v/>
      </c>
      <c r="K93" s="77" t="s">
        <v>169</v>
      </c>
      <c r="L93" s="77" t="s">
        <v>169</v>
      </c>
      <c r="M93" s="77" t="s">
        <v>169</v>
      </c>
      <c r="N93" s="77" t="s">
        <v>169</v>
      </c>
      <c r="O93" s="77" t="s">
        <v>169</v>
      </c>
      <c r="P93" s="79"/>
      <c r="Q93" s="74"/>
      <c r="R93" s="73"/>
      <c r="S93" s="80"/>
      <c r="T93" s="50"/>
      <c r="U93" s="81" t="str">
        <f t="shared" si="3"/>
        <v/>
      </c>
    </row>
    <row r="94" spans="1:21">
      <c r="A94" s="72"/>
      <c r="B94" s="73"/>
      <c r="C94" s="73"/>
      <c r="D94" s="73"/>
      <c r="E94" s="74"/>
      <c r="F94" s="75"/>
      <c r="G94" s="76"/>
      <c r="H94" s="77"/>
      <c r="I94" s="78" t="str">
        <f>IFERROR(VLOOKUP(U94,プルダウンリスト!$D$15:$E$70,2,FALSE),"")</f>
        <v/>
      </c>
      <c r="J94" s="78" t="str">
        <f t="shared" si="2"/>
        <v/>
      </c>
      <c r="K94" s="77" t="s">
        <v>169</v>
      </c>
      <c r="L94" s="77" t="s">
        <v>169</v>
      </c>
      <c r="M94" s="77" t="s">
        <v>169</v>
      </c>
      <c r="N94" s="77" t="s">
        <v>169</v>
      </c>
      <c r="O94" s="77" t="s">
        <v>169</v>
      </c>
      <c r="P94" s="79"/>
      <c r="Q94" s="74"/>
      <c r="R94" s="73"/>
      <c r="S94" s="80"/>
      <c r="T94" s="50"/>
      <c r="U94" s="81" t="str">
        <f t="shared" si="3"/>
        <v/>
      </c>
    </row>
    <row r="95" spans="1:21">
      <c r="A95" s="72"/>
      <c r="B95" s="73"/>
      <c r="C95" s="73"/>
      <c r="D95" s="73"/>
      <c r="E95" s="74"/>
      <c r="F95" s="75"/>
      <c r="G95" s="76"/>
      <c r="H95" s="77"/>
      <c r="I95" s="78" t="str">
        <f>IFERROR(VLOOKUP(U95,プルダウンリスト!$D$15:$E$70,2,FALSE),"")</f>
        <v/>
      </c>
      <c r="J95" s="78" t="str">
        <f t="shared" si="2"/>
        <v/>
      </c>
      <c r="K95" s="77" t="s">
        <v>169</v>
      </c>
      <c r="L95" s="77" t="s">
        <v>169</v>
      </c>
      <c r="M95" s="77" t="s">
        <v>169</v>
      </c>
      <c r="N95" s="77" t="s">
        <v>169</v>
      </c>
      <c r="O95" s="77" t="s">
        <v>169</v>
      </c>
      <c r="P95" s="79"/>
      <c r="Q95" s="74"/>
      <c r="R95" s="73"/>
      <c r="S95" s="80"/>
      <c r="T95" s="50"/>
      <c r="U95" s="81" t="str">
        <f t="shared" si="3"/>
        <v/>
      </c>
    </row>
    <row r="96" spans="1:21">
      <c r="A96" s="72"/>
      <c r="B96" s="73"/>
      <c r="C96" s="73"/>
      <c r="D96" s="73"/>
      <c r="E96" s="74"/>
      <c r="F96" s="75"/>
      <c r="G96" s="76"/>
      <c r="H96" s="77"/>
      <c r="I96" s="78" t="str">
        <f>IFERROR(VLOOKUP(U96,プルダウンリスト!$D$15:$E$70,2,FALSE),"")</f>
        <v/>
      </c>
      <c r="J96" s="78" t="str">
        <f t="shared" si="2"/>
        <v/>
      </c>
      <c r="K96" s="77" t="s">
        <v>169</v>
      </c>
      <c r="L96" s="77" t="s">
        <v>169</v>
      </c>
      <c r="M96" s="77" t="s">
        <v>169</v>
      </c>
      <c r="N96" s="77" t="s">
        <v>169</v>
      </c>
      <c r="O96" s="77" t="s">
        <v>169</v>
      </c>
      <c r="P96" s="79"/>
      <c r="Q96" s="74"/>
      <c r="R96" s="73"/>
      <c r="S96" s="80"/>
      <c r="T96" s="50"/>
      <c r="U96" s="81" t="str">
        <f t="shared" si="3"/>
        <v/>
      </c>
    </row>
    <row r="97" spans="1:28">
      <c r="A97" s="72"/>
      <c r="B97" s="73"/>
      <c r="C97" s="73"/>
      <c r="D97" s="73"/>
      <c r="E97" s="74"/>
      <c r="F97" s="75"/>
      <c r="G97" s="76"/>
      <c r="H97" s="77"/>
      <c r="I97" s="78" t="str">
        <f>IFERROR(VLOOKUP(U97,プルダウンリスト!$D$15:$E$70,2,FALSE),"")</f>
        <v/>
      </c>
      <c r="J97" s="78" t="str">
        <f t="shared" si="2"/>
        <v/>
      </c>
      <c r="K97" s="77" t="s">
        <v>169</v>
      </c>
      <c r="L97" s="77" t="s">
        <v>169</v>
      </c>
      <c r="M97" s="77" t="s">
        <v>169</v>
      </c>
      <c r="N97" s="77" t="s">
        <v>169</v>
      </c>
      <c r="O97" s="77" t="s">
        <v>169</v>
      </c>
      <c r="P97" s="79"/>
      <c r="Q97" s="74"/>
      <c r="R97" s="73"/>
      <c r="S97" s="80"/>
      <c r="T97" s="50"/>
      <c r="U97" s="81" t="str">
        <f t="shared" si="3"/>
        <v/>
      </c>
    </row>
    <row r="98" spans="1:28">
      <c r="A98" s="72"/>
      <c r="B98" s="73"/>
      <c r="C98" s="73"/>
      <c r="D98" s="73"/>
      <c r="E98" s="74"/>
      <c r="F98" s="75"/>
      <c r="G98" s="76"/>
      <c r="H98" s="77"/>
      <c r="I98" s="78" t="str">
        <f>IFERROR(VLOOKUP(U98,プルダウンリスト!$D$15:$E$70,2,FALSE),"")</f>
        <v/>
      </c>
      <c r="J98" s="78" t="str">
        <f t="shared" si="2"/>
        <v/>
      </c>
      <c r="K98" s="77" t="s">
        <v>169</v>
      </c>
      <c r="L98" s="77" t="s">
        <v>169</v>
      </c>
      <c r="M98" s="77" t="s">
        <v>169</v>
      </c>
      <c r="N98" s="77" t="s">
        <v>169</v>
      </c>
      <c r="O98" s="77" t="s">
        <v>169</v>
      </c>
      <c r="P98" s="79"/>
      <c r="Q98" s="74"/>
      <c r="R98" s="73"/>
      <c r="S98" s="80"/>
      <c r="T98" s="50"/>
      <c r="U98" s="81" t="str">
        <f t="shared" si="3"/>
        <v/>
      </c>
    </row>
    <row r="99" spans="1:28">
      <c r="A99" s="72"/>
      <c r="B99" s="73"/>
      <c r="C99" s="73"/>
      <c r="D99" s="73"/>
      <c r="E99" s="74"/>
      <c r="F99" s="75"/>
      <c r="G99" s="76"/>
      <c r="H99" s="77"/>
      <c r="I99" s="78" t="str">
        <f>IFERROR(VLOOKUP(U99,プルダウンリスト!$D$15:$E$70,2,FALSE),"")</f>
        <v/>
      </c>
      <c r="J99" s="78" t="str">
        <f t="shared" si="2"/>
        <v/>
      </c>
      <c r="K99" s="77" t="s">
        <v>169</v>
      </c>
      <c r="L99" s="77" t="s">
        <v>169</v>
      </c>
      <c r="M99" s="77" t="s">
        <v>169</v>
      </c>
      <c r="N99" s="77" t="s">
        <v>169</v>
      </c>
      <c r="O99" s="77" t="s">
        <v>169</v>
      </c>
      <c r="P99" s="79"/>
      <c r="Q99" s="74"/>
      <c r="R99" s="73"/>
      <c r="S99" s="80"/>
      <c r="T99" s="50"/>
      <c r="U99" s="81" t="str">
        <f t="shared" si="3"/>
        <v/>
      </c>
    </row>
    <row r="100" spans="1:28">
      <c r="A100" s="72"/>
      <c r="B100" s="73"/>
      <c r="C100" s="73"/>
      <c r="D100" s="73"/>
      <c r="E100" s="74"/>
      <c r="F100" s="75"/>
      <c r="G100" s="76"/>
      <c r="H100" s="77"/>
      <c r="I100" s="78" t="str">
        <f>IFERROR(VLOOKUP(U100,プルダウンリスト!$D$15:$E$70,2,FALSE),"")</f>
        <v/>
      </c>
      <c r="J100" s="78" t="str">
        <f t="shared" si="2"/>
        <v/>
      </c>
      <c r="K100" s="77" t="s">
        <v>169</v>
      </c>
      <c r="L100" s="77" t="s">
        <v>169</v>
      </c>
      <c r="M100" s="77" t="s">
        <v>169</v>
      </c>
      <c r="N100" s="77" t="s">
        <v>169</v>
      </c>
      <c r="O100" s="77" t="s">
        <v>169</v>
      </c>
      <c r="P100" s="79"/>
      <c r="Q100" s="74"/>
      <c r="R100" s="73"/>
      <c r="S100" s="80"/>
      <c r="T100" s="50"/>
      <c r="U100" s="81" t="str">
        <f t="shared" si="3"/>
        <v/>
      </c>
    </row>
    <row r="101" spans="1:28">
      <c r="A101" s="72"/>
      <c r="B101" s="73"/>
      <c r="C101" s="73"/>
      <c r="D101" s="73"/>
      <c r="E101" s="74"/>
      <c r="F101" s="75"/>
      <c r="G101" s="76"/>
      <c r="H101" s="77"/>
      <c r="I101" s="78" t="str">
        <f>IFERROR(VLOOKUP(U101,プルダウンリスト!$D$15:$E$70,2,FALSE),"")</f>
        <v/>
      </c>
      <c r="J101" s="78" t="str">
        <f t="shared" si="2"/>
        <v/>
      </c>
      <c r="K101" s="77" t="s">
        <v>169</v>
      </c>
      <c r="L101" s="77" t="s">
        <v>169</v>
      </c>
      <c r="M101" s="77" t="s">
        <v>169</v>
      </c>
      <c r="N101" s="77" t="s">
        <v>169</v>
      </c>
      <c r="O101" s="77" t="s">
        <v>169</v>
      </c>
      <c r="P101" s="79"/>
      <c r="Q101" s="74"/>
      <c r="R101" s="73"/>
      <c r="S101" s="80"/>
      <c r="T101" s="50"/>
      <c r="U101" s="81" t="str">
        <f t="shared" si="3"/>
        <v/>
      </c>
    </row>
    <row r="102" spans="1:28" s="83" customFormat="1">
      <c r="A102" s="72"/>
      <c r="B102" s="73"/>
      <c r="C102" s="73"/>
      <c r="D102" s="73"/>
      <c r="E102" s="74"/>
      <c r="F102" s="75"/>
      <c r="G102" s="76"/>
      <c r="H102" s="77"/>
      <c r="I102" s="78" t="str">
        <f>IFERROR(VLOOKUP(U102,プルダウンリスト!$D$15:$E$70,2,FALSE),"")</f>
        <v/>
      </c>
      <c r="J102" s="78" t="str">
        <f t="shared" si="2"/>
        <v/>
      </c>
      <c r="K102" s="77" t="s">
        <v>169</v>
      </c>
      <c r="L102" s="77" t="s">
        <v>169</v>
      </c>
      <c r="M102" s="77" t="s">
        <v>169</v>
      </c>
      <c r="N102" s="77" t="s">
        <v>169</v>
      </c>
      <c r="O102" s="77" t="s">
        <v>169</v>
      </c>
      <c r="P102" s="79"/>
      <c r="Q102" s="74"/>
      <c r="R102" s="73"/>
      <c r="S102" s="80"/>
      <c r="T102" s="50"/>
      <c r="U102" s="81" t="str">
        <f t="shared" si="3"/>
        <v/>
      </c>
      <c r="V102" s="50"/>
      <c r="W102" s="50"/>
      <c r="X102" s="50"/>
      <c r="Y102" s="50"/>
      <c r="Z102" s="50"/>
      <c r="AA102" s="50"/>
      <c r="AB102" s="50"/>
    </row>
    <row r="103" spans="1:28">
      <c r="A103" s="72"/>
      <c r="B103" s="73"/>
      <c r="C103" s="73"/>
      <c r="D103" s="73"/>
      <c r="E103" s="74"/>
      <c r="F103" s="75"/>
      <c r="G103" s="76"/>
      <c r="H103" s="77"/>
      <c r="I103" s="78" t="str">
        <f>IFERROR(VLOOKUP(U103,プルダウンリスト!$D$15:$E$70,2,FALSE),"")</f>
        <v/>
      </c>
      <c r="J103" s="78" t="str">
        <f t="shared" si="2"/>
        <v/>
      </c>
      <c r="K103" s="77" t="s">
        <v>169</v>
      </c>
      <c r="L103" s="77" t="s">
        <v>169</v>
      </c>
      <c r="M103" s="77" t="s">
        <v>169</v>
      </c>
      <c r="N103" s="77" t="s">
        <v>169</v>
      </c>
      <c r="O103" s="77" t="s">
        <v>169</v>
      </c>
      <c r="P103" s="79"/>
      <c r="Q103" s="74"/>
      <c r="R103" s="73"/>
      <c r="S103" s="80"/>
      <c r="T103" s="50"/>
      <c r="U103" s="81" t="str">
        <f t="shared" si="3"/>
        <v/>
      </c>
    </row>
    <row r="104" spans="1:28" s="83" customFormat="1" ht="23.25" customHeight="1">
      <c r="A104" s="72"/>
      <c r="B104" s="73"/>
      <c r="C104" s="73"/>
      <c r="D104" s="73"/>
      <c r="E104" s="74"/>
      <c r="F104" s="75"/>
      <c r="G104" s="76"/>
      <c r="H104" s="77"/>
      <c r="I104" s="78" t="str">
        <f>IFERROR(VLOOKUP(U104,プルダウンリスト!$D$15:$E$70,2,FALSE),"")</f>
        <v/>
      </c>
      <c r="J104" s="78" t="str">
        <f t="shared" si="2"/>
        <v/>
      </c>
      <c r="K104" s="77" t="s">
        <v>169</v>
      </c>
      <c r="L104" s="77" t="s">
        <v>169</v>
      </c>
      <c r="M104" s="77" t="s">
        <v>169</v>
      </c>
      <c r="N104" s="77" t="s">
        <v>169</v>
      </c>
      <c r="O104" s="77" t="s">
        <v>169</v>
      </c>
      <c r="P104" s="79"/>
      <c r="Q104" s="74"/>
      <c r="R104" s="73"/>
      <c r="S104" s="80"/>
      <c r="T104" s="50"/>
      <c r="U104" s="81" t="str">
        <f t="shared" si="3"/>
        <v/>
      </c>
      <c r="V104" s="50"/>
      <c r="W104" s="50"/>
      <c r="X104" s="50"/>
      <c r="Y104" s="50"/>
      <c r="Z104" s="50"/>
      <c r="AA104" s="50"/>
      <c r="AB104" s="50"/>
    </row>
    <row r="105" spans="1:28" s="83" customFormat="1">
      <c r="A105" s="72"/>
      <c r="B105" s="73"/>
      <c r="C105" s="73"/>
      <c r="D105" s="73"/>
      <c r="E105" s="74"/>
      <c r="F105" s="75"/>
      <c r="G105" s="76"/>
      <c r="H105" s="77"/>
      <c r="I105" s="78" t="str">
        <f>IFERROR(VLOOKUP(U105,プルダウンリスト!$D$15:$E$70,2,FALSE),"")</f>
        <v/>
      </c>
      <c r="J105" s="78" t="str">
        <f t="shared" si="2"/>
        <v/>
      </c>
      <c r="K105" s="77" t="s">
        <v>169</v>
      </c>
      <c r="L105" s="77" t="s">
        <v>169</v>
      </c>
      <c r="M105" s="77" t="s">
        <v>169</v>
      </c>
      <c r="N105" s="77" t="s">
        <v>169</v>
      </c>
      <c r="O105" s="77" t="s">
        <v>169</v>
      </c>
      <c r="P105" s="79"/>
      <c r="Q105" s="74"/>
      <c r="R105" s="73"/>
      <c r="S105" s="80"/>
      <c r="T105" s="50"/>
      <c r="U105" s="81" t="str">
        <f t="shared" si="3"/>
        <v/>
      </c>
      <c r="V105" s="50"/>
      <c r="W105" s="50"/>
      <c r="X105" s="50"/>
      <c r="Y105" s="50"/>
      <c r="Z105" s="50"/>
      <c r="AA105" s="50"/>
      <c r="AB105" s="50"/>
    </row>
    <row r="106" spans="1:28" s="83" customFormat="1" ht="21">
      <c r="A106" s="660" t="s">
        <v>214</v>
      </c>
      <c r="B106" s="661"/>
      <c r="C106" s="661"/>
      <c r="D106" s="661"/>
      <c r="E106" s="661"/>
      <c r="F106" s="661"/>
      <c r="G106" s="661"/>
      <c r="H106" s="661"/>
      <c r="I106" s="661"/>
      <c r="J106" s="661"/>
      <c r="K106" s="661"/>
      <c r="L106" s="661"/>
      <c r="M106" s="661"/>
      <c r="N106" s="661"/>
      <c r="O106" s="661"/>
      <c r="P106" s="661"/>
      <c r="Q106" s="661"/>
      <c r="R106" s="661"/>
      <c r="S106" s="662"/>
      <c r="T106" s="84"/>
      <c r="U106" s="85"/>
    </row>
    <row r="107" spans="1:28" s="83" customFormat="1" ht="29.25" thickBot="1">
      <c r="A107" s="86"/>
      <c r="B107" s="87"/>
      <c r="C107" s="87"/>
      <c r="D107" s="87"/>
      <c r="E107" s="87"/>
      <c r="F107" s="88">
        <f>SUM(F18:F105)</f>
        <v>38346</v>
      </c>
      <c r="G107" s="89"/>
      <c r="H107" s="90"/>
      <c r="I107" s="89"/>
      <c r="J107" s="91"/>
      <c r="K107" s="87"/>
      <c r="L107" s="87"/>
      <c r="M107" s="87"/>
      <c r="N107" s="87"/>
      <c r="O107" s="87"/>
      <c r="P107" s="89"/>
      <c r="Q107" s="90"/>
      <c r="R107" s="87"/>
      <c r="S107" s="92"/>
      <c r="T107" s="93"/>
      <c r="U107" s="94" t="s">
        <v>215</v>
      </c>
      <c r="V107" s="50"/>
      <c r="W107" s="50"/>
      <c r="X107" s="50"/>
      <c r="Y107" s="50"/>
      <c r="Z107" s="50"/>
      <c r="AA107" s="50"/>
      <c r="AB107" s="50"/>
    </row>
    <row r="108" spans="1:28" s="83" customFormat="1">
      <c r="A108" s="95"/>
      <c r="U108" s="96"/>
    </row>
    <row r="109" spans="1:28" s="83" customFormat="1">
      <c r="U109" s="96"/>
    </row>
    <row r="110" spans="1:28">
      <c r="A110" s="83" t="s">
        <v>216</v>
      </c>
    </row>
  </sheetData>
  <sheetProtection formatCells="0" formatColumns="0" formatRows="0" insertColumns="0" insertRows="0" insertHyperlinks="0" deleteColumns="0" deleteRows="0" sort="0" autoFilter="0" pivotTables="0"/>
  <mergeCells count="22">
    <mergeCell ref="A2:S2"/>
    <mergeCell ref="A4:S4"/>
    <mergeCell ref="C6:D6"/>
    <mergeCell ref="F6:F7"/>
    <mergeCell ref="G6:G7"/>
    <mergeCell ref="C7:D7"/>
    <mergeCell ref="C8:D8"/>
    <mergeCell ref="F8:F9"/>
    <mergeCell ref="G8:G9"/>
    <mergeCell ref="C9:D9"/>
    <mergeCell ref="C10:D10"/>
    <mergeCell ref="A106:S106"/>
    <mergeCell ref="U12:U16"/>
    <mergeCell ref="A14:H16"/>
    <mergeCell ref="I14:I16"/>
    <mergeCell ref="K14:O15"/>
    <mergeCell ref="P14:R14"/>
    <mergeCell ref="P15:R15"/>
    <mergeCell ref="P16:Q16"/>
    <mergeCell ref="R16:R17"/>
    <mergeCell ref="S16:S17"/>
    <mergeCell ref="A12:S13"/>
  </mergeCells>
  <phoneticPr fontId="4"/>
  <conditionalFormatting sqref="C6:D10">
    <cfRule type="duplicateValues" dxfId="5" priority="2"/>
  </conditionalFormatting>
  <conditionalFormatting sqref="S14:S15">
    <cfRule type="duplicateValues" dxfId="4" priority="1"/>
  </conditionalFormatting>
  <dataValidations count="11">
    <dataValidation type="list" allowBlank="1" showInputMessage="1" showErrorMessage="1" error="該当する傾斜等を選択してください。" prompt="該当する交付基準（傾斜等）を選択" sqref="G18:G105" xr:uid="{D3852AD6-1D34-44AB-9372-87EF492B94BB}">
      <formula1>INDIRECT(E18)</formula1>
    </dataValidation>
    <dataValidation type="list" allowBlank="1" showInputMessage="1" prompt="通常地域、特認地域から選択" sqref="A106" xr:uid="{A51AA9C3-4C13-4821-8AF8-C56D21825F5D}">
      <formula1>"通常地域,特認地域"</formula1>
    </dataValidation>
    <dataValidation type="list" allowBlank="1" showInputMessage="1" showErrorMessage="1" error="「〇」以外は入力できません。" prompt="活用する加算に「〇」を記載" sqref="K18:O105" xr:uid="{FD7D86BB-5952-498B-A71B-785CC0406114}">
      <formula1>"　,〇,"</formula1>
    </dataValidation>
    <dataValidation type="decimal" operator="greaterThanOrEqual" allowBlank="1" showInputMessage="1" showErrorMessage="1" error="数値を半角で記載してください。" sqref="F18:F105" xr:uid="{8D47E241-8327-405A-ACB2-19E64EB7CB6C}">
      <formula1>0</formula1>
    </dataValidation>
    <dataValidation type="list" allowBlank="1" showInputMessage="1" prompt="該当する場合に「〇」を記載" sqref="S18:S105" xr:uid="{A491EDE9-1C29-43E6-BF16-42AF7024565C}">
      <formula1>"〇"</formula1>
    </dataValidation>
    <dataValidation type="list" allowBlank="1" showInputMessage="1" showErrorMessage="1" error="田、畑、草地、採草放牧地から選択してください。" prompt="田、畑、草地、採草放牧地から選択" sqref="E18:E105" xr:uid="{10548438-D992-42BB-B5CD-627DAF61A032}">
      <formula1>地目</formula1>
    </dataValidation>
    <dataValidation type="list" allowBlank="1" showInputMessage="1" showErrorMessage="1" prompt="ネットワーク化活動計画の作成の有無を選択" sqref="S14:S15" xr:uid="{1837A544-BAAE-464E-93E9-A927EC543D91}">
      <formula1>"　,〇,"</formula1>
    </dataValidation>
    <dataValidation type="list" allowBlank="1" showInputMessage="1" prompt="通常地域（8法内）、通常地域（8法外で棚田法の交付対象農用地）、特認地域から選択" sqref="A18:A105" xr:uid="{9684A090-38F4-4591-940A-FA19D65CB6C8}">
      <formula1>"通常地域（8法内）,通常地域（8法以外で棚田法の交付対象農用地）,特認地域"</formula1>
    </dataValidation>
    <dataValidation type="list" allowBlank="1" showInputMessage="1" showErrorMessage="1" prompt="該当する場合に「〇」を記載" sqref="H18:H105" xr:uid="{6171C215-6580-4C94-9709-9B6E32532BC1}">
      <formula1>"　,〇,"</formula1>
    </dataValidation>
    <dataValidation type="list" allowBlank="1" showInputMessage="1" showErrorMessage="1" sqref="C6:D10" xr:uid="{D8A95618-3BB0-476C-B219-7FDDF4240482}">
      <formula1>"棚田地域振興活動加算,超急傾斜農地保全管理加算,ネットワーク化加算,スマート農業加算,集落機能強化加算の経過措置"</formula1>
    </dataValidation>
    <dataValidation allowBlank="1" showInputMessage="1" showErrorMessage="1" error="「〇」以外は入力できません。" sqref="G8:G9" xr:uid="{A8E22A1D-3A8E-4EB6-A3E6-8A65EEC8F57B}"/>
  </dataValidations>
  <pageMargins left="0.51181102362204722" right="0.51181102362204722" top="0.74803149606299213" bottom="0.74803149606299213" header="0.31496062992125984" footer="0.31496062992125984"/>
  <pageSetup paperSize="9" scale="74" fitToHeight="0" orientation="landscape" r:id="rId1"/>
  <rowBreaks count="3" manualBreakCount="3">
    <brk id="52" max="18" man="1"/>
    <brk id="90" max="18" man="1"/>
    <brk id="107" max="18"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prompt="該当する現況を選択" xr:uid="{F2855A67-00D5-4A3A-B968-7DC97F9F371B}">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84864-9CD1-4A35-A425-475D3A2D69FD}">
  <dimension ref="A1:E82"/>
  <sheetViews>
    <sheetView workbookViewId="0">
      <selection activeCell="D3" sqref="D3"/>
    </sheetView>
  </sheetViews>
  <sheetFormatPr defaultRowHeight="13.5"/>
  <cols>
    <col min="1" max="1" width="33.5" style="50" customWidth="1"/>
    <col min="2" max="4" width="33.25" style="50" customWidth="1"/>
    <col min="5" max="5" width="17.875" style="50" customWidth="1"/>
    <col min="6" max="16384" width="9" style="50"/>
  </cols>
  <sheetData>
    <row r="1" spans="1:5">
      <c r="A1" s="50" t="s">
        <v>217</v>
      </c>
    </row>
    <row r="2" spans="1:5">
      <c r="A2" s="97" t="s">
        <v>167</v>
      </c>
      <c r="B2" s="97" t="s">
        <v>193</v>
      </c>
      <c r="C2" s="97" t="s">
        <v>199</v>
      </c>
      <c r="D2" s="97" t="s">
        <v>211</v>
      </c>
    </row>
    <row r="3" spans="1:5">
      <c r="A3" s="98" t="s">
        <v>168</v>
      </c>
      <c r="B3" s="98" t="s">
        <v>168</v>
      </c>
      <c r="C3" s="98" t="s">
        <v>168</v>
      </c>
      <c r="D3" s="98" t="s">
        <v>168</v>
      </c>
    </row>
    <row r="4" spans="1:5">
      <c r="A4" s="98" t="s">
        <v>197</v>
      </c>
      <c r="B4" s="98" t="s">
        <v>197</v>
      </c>
      <c r="C4" s="98" t="s">
        <v>197</v>
      </c>
      <c r="D4" s="98" t="s">
        <v>197</v>
      </c>
    </row>
    <row r="5" spans="1:5">
      <c r="A5" s="98" t="s">
        <v>202</v>
      </c>
      <c r="B5" s="98" t="s">
        <v>188</v>
      </c>
      <c r="C5" s="98" t="s">
        <v>188</v>
      </c>
      <c r="D5" s="98" t="s">
        <v>190</v>
      </c>
    </row>
    <row r="6" spans="1:5">
      <c r="A6" s="98" t="s">
        <v>188</v>
      </c>
      <c r="B6" s="98" t="s">
        <v>190</v>
      </c>
      <c r="C6" s="98" t="s">
        <v>207</v>
      </c>
      <c r="D6" s="98" t="s">
        <v>212</v>
      </c>
    </row>
    <row r="7" spans="1:5">
      <c r="A7" s="98" t="s">
        <v>190</v>
      </c>
      <c r="B7" s="98" t="s">
        <v>195</v>
      </c>
      <c r="C7" s="98" t="s">
        <v>190</v>
      </c>
      <c r="D7" s="98" t="s">
        <v>213</v>
      </c>
    </row>
    <row r="8" spans="1:5">
      <c r="A8" s="98" t="s">
        <v>191</v>
      </c>
      <c r="B8" s="98" t="s">
        <v>194</v>
      </c>
      <c r="C8" s="98" t="s">
        <v>209</v>
      </c>
      <c r="D8" s="98" t="s">
        <v>218</v>
      </c>
    </row>
    <row r="9" spans="1:5">
      <c r="A9" s="98" t="s">
        <v>218</v>
      </c>
      <c r="B9" s="98" t="s">
        <v>218</v>
      </c>
      <c r="C9" s="98" t="s">
        <v>208</v>
      </c>
      <c r="D9" s="98"/>
    </row>
    <row r="10" spans="1:5">
      <c r="A10" s="98"/>
      <c r="B10" s="98"/>
      <c r="C10" s="98" t="s">
        <v>218</v>
      </c>
      <c r="D10" s="98"/>
    </row>
    <row r="13" spans="1:5">
      <c r="A13" s="50" t="s">
        <v>219</v>
      </c>
    </row>
    <row r="14" spans="1:5">
      <c r="A14" s="97" t="s">
        <v>220</v>
      </c>
      <c r="B14" s="97" t="s">
        <v>154</v>
      </c>
      <c r="C14" s="97" t="s">
        <v>221</v>
      </c>
      <c r="D14" s="97" t="s">
        <v>222</v>
      </c>
      <c r="E14" s="97" t="s">
        <v>223</v>
      </c>
    </row>
    <row r="15" spans="1:5" ht="18.75">
      <c r="A15" s="98" t="s">
        <v>215</v>
      </c>
      <c r="B15" s="98" t="s">
        <v>167</v>
      </c>
      <c r="C15" s="98" t="s">
        <v>168</v>
      </c>
      <c r="D15" s="99" t="str">
        <f>A15&amp;B15&amp;C15</f>
        <v>〇田急傾斜</v>
      </c>
      <c r="E15" s="100">
        <v>21000</v>
      </c>
    </row>
    <row r="16" spans="1:5" ht="18.75">
      <c r="A16" s="98" t="s">
        <v>215</v>
      </c>
      <c r="B16" s="98" t="s">
        <v>167</v>
      </c>
      <c r="C16" s="98" t="s">
        <v>197</v>
      </c>
      <c r="D16" s="99" t="str">
        <f t="shared" ref="D16:D42" si="0">A16&amp;B16&amp;C16</f>
        <v>〇田緩傾斜</v>
      </c>
      <c r="E16" s="100">
        <v>8000</v>
      </c>
    </row>
    <row r="17" spans="1:5" ht="18.75">
      <c r="A17" s="98" t="s">
        <v>215</v>
      </c>
      <c r="B17" s="98" t="s">
        <v>167</v>
      </c>
      <c r="C17" s="98" t="s">
        <v>202</v>
      </c>
      <c r="D17" s="99" t="str">
        <f t="shared" si="0"/>
        <v>〇田小区画・不整形</v>
      </c>
      <c r="E17" s="100">
        <v>8000</v>
      </c>
    </row>
    <row r="18" spans="1:5" ht="18.75">
      <c r="A18" s="98" t="s">
        <v>215</v>
      </c>
      <c r="B18" s="98" t="s">
        <v>167</v>
      </c>
      <c r="C18" s="98" t="s">
        <v>188</v>
      </c>
      <c r="D18" s="99" t="str">
        <f t="shared" si="0"/>
        <v>〇田高齢化・耕作放棄率</v>
      </c>
      <c r="E18" s="100">
        <v>8000</v>
      </c>
    </row>
    <row r="19" spans="1:5" ht="18.75">
      <c r="A19" s="98" t="s">
        <v>215</v>
      </c>
      <c r="B19" s="98" t="s">
        <v>167</v>
      </c>
      <c r="C19" s="98" t="s">
        <v>190</v>
      </c>
      <c r="D19" s="99" t="str">
        <f t="shared" si="0"/>
        <v>〇田特認基準</v>
      </c>
      <c r="E19" s="100">
        <v>8000</v>
      </c>
    </row>
    <row r="20" spans="1:5" ht="18.75">
      <c r="A20" s="98" t="s">
        <v>215</v>
      </c>
      <c r="B20" s="98" t="s">
        <v>167</v>
      </c>
      <c r="C20" s="98" t="s">
        <v>191</v>
      </c>
      <c r="D20" s="99" t="str">
        <f t="shared" si="0"/>
        <v>〇田交付対象外</v>
      </c>
      <c r="E20" s="100">
        <v>0</v>
      </c>
    </row>
    <row r="21" spans="1:5" ht="18.75">
      <c r="A21" s="98" t="s">
        <v>215</v>
      </c>
      <c r="B21" s="98" t="s">
        <v>167</v>
      </c>
      <c r="C21" s="98" t="s">
        <v>218</v>
      </c>
      <c r="D21" s="99" t="str">
        <f t="shared" si="0"/>
        <v>〇田協定に含めない管理すべき農用地</v>
      </c>
      <c r="E21" s="100">
        <v>0</v>
      </c>
    </row>
    <row r="22" spans="1:5" ht="18.75">
      <c r="A22" s="98" t="s">
        <v>215</v>
      </c>
      <c r="B22" s="98" t="s">
        <v>193</v>
      </c>
      <c r="C22" s="98" t="s">
        <v>168</v>
      </c>
      <c r="D22" s="99" t="str">
        <f t="shared" si="0"/>
        <v>〇畑急傾斜</v>
      </c>
      <c r="E22" s="100">
        <v>11500</v>
      </c>
    </row>
    <row r="23" spans="1:5" ht="18.75">
      <c r="A23" s="98" t="s">
        <v>215</v>
      </c>
      <c r="B23" s="98" t="s">
        <v>193</v>
      </c>
      <c r="C23" s="98" t="s">
        <v>197</v>
      </c>
      <c r="D23" s="99" t="str">
        <f t="shared" si="0"/>
        <v>〇畑緩傾斜</v>
      </c>
      <c r="E23" s="100">
        <v>3500</v>
      </c>
    </row>
    <row r="24" spans="1:5" ht="18.75">
      <c r="A24" s="98" t="s">
        <v>215</v>
      </c>
      <c r="B24" s="98" t="s">
        <v>193</v>
      </c>
      <c r="C24" s="98" t="s">
        <v>188</v>
      </c>
      <c r="D24" s="99" t="str">
        <f t="shared" si="0"/>
        <v>〇畑高齢化・耕作放棄率</v>
      </c>
      <c r="E24" s="100">
        <v>3500</v>
      </c>
    </row>
    <row r="25" spans="1:5" ht="18.75">
      <c r="A25" s="98" t="s">
        <v>215</v>
      </c>
      <c r="B25" s="98" t="s">
        <v>193</v>
      </c>
      <c r="C25" s="98" t="s">
        <v>190</v>
      </c>
      <c r="D25" s="99" t="str">
        <f t="shared" si="0"/>
        <v>〇畑特認基準</v>
      </c>
      <c r="E25" s="100">
        <v>3500</v>
      </c>
    </row>
    <row r="26" spans="1:5" ht="18.75">
      <c r="A26" s="98" t="s">
        <v>215</v>
      </c>
      <c r="B26" s="98" t="s">
        <v>193</v>
      </c>
      <c r="C26" s="98" t="s">
        <v>195</v>
      </c>
      <c r="D26" s="99" t="str">
        <f t="shared" si="0"/>
        <v>〇畑交付対象外（田畑混在地）</v>
      </c>
      <c r="E26" s="100">
        <v>0</v>
      </c>
    </row>
    <row r="27" spans="1:5" ht="18.75">
      <c r="A27" s="98" t="s">
        <v>215</v>
      </c>
      <c r="B27" s="98" t="s">
        <v>193</v>
      </c>
      <c r="C27" s="98" t="s">
        <v>194</v>
      </c>
      <c r="D27" s="99" t="str">
        <f t="shared" si="0"/>
        <v>〇畑交付対象外（田畑混在地以外）</v>
      </c>
      <c r="E27" s="100">
        <v>0</v>
      </c>
    </row>
    <row r="28" spans="1:5" ht="18.75">
      <c r="A28" s="98" t="s">
        <v>215</v>
      </c>
      <c r="B28" s="98" t="s">
        <v>193</v>
      </c>
      <c r="C28" s="98" t="s">
        <v>218</v>
      </c>
      <c r="D28" s="99" t="str">
        <f t="shared" si="0"/>
        <v>〇畑協定に含めない管理すべき農用地</v>
      </c>
      <c r="E28" s="100">
        <v>0</v>
      </c>
    </row>
    <row r="29" spans="1:5" ht="18.75">
      <c r="A29" s="98" t="s">
        <v>215</v>
      </c>
      <c r="B29" s="98" t="s">
        <v>199</v>
      </c>
      <c r="C29" s="98" t="s">
        <v>168</v>
      </c>
      <c r="D29" s="99" t="str">
        <f t="shared" si="0"/>
        <v>〇草地急傾斜</v>
      </c>
      <c r="E29" s="100">
        <v>10500</v>
      </c>
    </row>
    <row r="30" spans="1:5" ht="18.75">
      <c r="A30" s="98" t="s">
        <v>215</v>
      </c>
      <c r="B30" s="98" t="s">
        <v>199</v>
      </c>
      <c r="C30" s="98" t="s">
        <v>197</v>
      </c>
      <c r="D30" s="99" t="str">
        <f t="shared" si="0"/>
        <v>〇草地緩傾斜</v>
      </c>
      <c r="E30" s="100">
        <v>3000</v>
      </c>
    </row>
    <row r="31" spans="1:5" ht="18.75">
      <c r="A31" s="98" t="s">
        <v>215</v>
      </c>
      <c r="B31" s="98" t="s">
        <v>199</v>
      </c>
      <c r="C31" s="98" t="s">
        <v>188</v>
      </c>
      <c r="D31" s="99" t="str">
        <f t="shared" si="0"/>
        <v>〇草地高齢化・耕作放棄率</v>
      </c>
      <c r="E31" s="100">
        <v>3000</v>
      </c>
    </row>
    <row r="32" spans="1:5" ht="18.75">
      <c r="A32" s="98" t="s">
        <v>215</v>
      </c>
      <c r="B32" s="98" t="s">
        <v>199</v>
      </c>
      <c r="C32" s="98" t="s">
        <v>207</v>
      </c>
      <c r="D32" s="99" t="str">
        <f t="shared" si="0"/>
        <v>〇草地草地比率の高い草地</v>
      </c>
      <c r="E32" s="100">
        <v>1500</v>
      </c>
    </row>
    <row r="33" spans="1:5" ht="18.75">
      <c r="A33" s="98" t="s">
        <v>215</v>
      </c>
      <c r="B33" s="98" t="s">
        <v>199</v>
      </c>
      <c r="C33" s="98" t="s">
        <v>190</v>
      </c>
      <c r="D33" s="99" t="str">
        <f t="shared" si="0"/>
        <v>〇草地特認基準</v>
      </c>
      <c r="E33" s="100">
        <v>3000</v>
      </c>
    </row>
    <row r="34" spans="1:5" ht="18.75">
      <c r="A34" s="98" t="s">
        <v>215</v>
      </c>
      <c r="B34" s="98" t="s">
        <v>199</v>
      </c>
      <c r="C34" s="98" t="s">
        <v>209</v>
      </c>
      <c r="D34" s="99" t="str">
        <f t="shared" si="0"/>
        <v>〇草地交付対象外（田草地混在地）</v>
      </c>
      <c r="E34" s="100">
        <v>0</v>
      </c>
    </row>
    <row r="35" spans="1:5" ht="18.75">
      <c r="A35" s="98" t="s">
        <v>215</v>
      </c>
      <c r="B35" s="98" t="s">
        <v>199</v>
      </c>
      <c r="C35" s="98" t="s">
        <v>208</v>
      </c>
      <c r="D35" s="99" t="str">
        <f t="shared" si="0"/>
        <v>〇草地交付対象外（田草地混在地以外）</v>
      </c>
      <c r="E35" s="100">
        <v>0</v>
      </c>
    </row>
    <row r="36" spans="1:5" ht="18.75">
      <c r="A36" s="98" t="s">
        <v>215</v>
      </c>
      <c r="B36" s="98" t="s">
        <v>199</v>
      </c>
      <c r="C36" s="98" t="s">
        <v>218</v>
      </c>
      <c r="D36" s="99" t="str">
        <f t="shared" si="0"/>
        <v>〇草地協定に含めない管理すべき農用地</v>
      </c>
      <c r="E36" s="100">
        <v>0</v>
      </c>
    </row>
    <row r="37" spans="1:5" ht="18.75">
      <c r="A37" s="98" t="s">
        <v>215</v>
      </c>
      <c r="B37" s="98" t="s">
        <v>211</v>
      </c>
      <c r="C37" s="98" t="s">
        <v>168</v>
      </c>
      <c r="D37" s="99" t="str">
        <f t="shared" si="0"/>
        <v>〇採草放牧地急傾斜</v>
      </c>
      <c r="E37" s="100">
        <v>1000</v>
      </c>
    </row>
    <row r="38" spans="1:5" ht="18.75">
      <c r="A38" s="98" t="s">
        <v>215</v>
      </c>
      <c r="B38" s="98" t="s">
        <v>211</v>
      </c>
      <c r="C38" s="98" t="s">
        <v>197</v>
      </c>
      <c r="D38" s="99" t="str">
        <f t="shared" si="0"/>
        <v>〇採草放牧地緩傾斜</v>
      </c>
      <c r="E38" s="100">
        <v>300</v>
      </c>
    </row>
    <row r="39" spans="1:5" ht="18.75">
      <c r="A39" s="98" t="s">
        <v>215</v>
      </c>
      <c r="B39" s="98" t="s">
        <v>211</v>
      </c>
      <c r="C39" s="98" t="s">
        <v>190</v>
      </c>
      <c r="D39" s="99" t="str">
        <f t="shared" si="0"/>
        <v>〇採草放牧地特認基準</v>
      </c>
      <c r="E39" s="100">
        <v>300</v>
      </c>
    </row>
    <row r="40" spans="1:5" ht="18.75">
      <c r="A40" s="98" t="s">
        <v>215</v>
      </c>
      <c r="B40" s="98" t="s">
        <v>211</v>
      </c>
      <c r="C40" s="98" t="s">
        <v>212</v>
      </c>
      <c r="D40" s="99" t="str">
        <f t="shared" si="0"/>
        <v>〇採草放牧地交付対象外（田採草放牧地混在地）</v>
      </c>
      <c r="E40" s="100">
        <v>0</v>
      </c>
    </row>
    <row r="41" spans="1:5" ht="18.75">
      <c r="A41" s="98" t="s">
        <v>215</v>
      </c>
      <c r="B41" s="98" t="s">
        <v>211</v>
      </c>
      <c r="C41" s="98" t="s">
        <v>213</v>
      </c>
      <c r="D41" s="99" t="str">
        <f t="shared" si="0"/>
        <v>〇採草放牧地交付対象外（田採草放牧地混在地以外）</v>
      </c>
      <c r="E41" s="100">
        <v>0</v>
      </c>
    </row>
    <row r="42" spans="1:5" ht="18.75">
      <c r="A42" s="98" t="s">
        <v>215</v>
      </c>
      <c r="B42" s="98" t="s">
        <v>211</v>
      </c>
      <c r="C42" s="98" t="s">
        <v>218</v>
      </c>
      <c r="D42" s="99" t="str">
        <f t="shared" si="0"/>
        <v>〇採草放牧地協定に含めない管理すべき農用地</v>
      </c>
      <c r="E42" s="100">
        <v>0</v>
      </c>
    </row>
    <row r="43" spans="1:5" ht="18.75">
      <c r="A43" s="98"/>
      <c r="B43" s="98" t="s">
        <v>167</v>
      </c>
      <c r="C43" s="98" t="s">
        <v>168</v>
      </c>
      <c r="D43" s="99" t="str">
        <f>A43&amp;B43&amp;C43</f>
        <v>田急傾斜</v>
      </c>
      <c r="E43" s="100">
        <f t="shared" ref="E43:E48" si="1">E15*0.8</f>
        <v>16800</v>
      </c>
    </row>
    <row r="44" spans="1:5" ht="18.75">
      <c r="A44" s="98"/>
      <c r="B44" s="98" t="s">
        <v>167</v>
      </c>
      <c r="C44" s="98" t="s">
        <v>197</v>
      </c>
      <c r="D44" s="99" t="str">
        <f t="shared" ref="D44:D70" si="2">A44&amp;B44&amp;C44</f>
        <v>田緩傾斜</v>
      </c>
      <c r="E44" s="100">
        <f t="shared" si="1"/>
        <v>6400</v>
      </c>
    </row>
    <row r="45" spans="1:5" ht="18.75">
      <c r="A45" s="98"/>
      <c r="B45" s="98" t="s">
        <v>167</v>
      </c>
      <c r="C45" s="98" t="s">
        <v>202</v>
      </c>
      <c r="D45" s="99" t="str">
        <f t="shared" si="2"/>
        <v>田小区画・不整形</v>
      </c>
      <c r="E45" s="100">
        <f t="shared" si="1"/>
        <v>6400</v>
      </c>
    </row>
    <row r="46" spans="1:5" ht="18.75">
      <c r="A46" s="98"/>
      <c r="B46" s="98" t="s">
        <v>167</v>
      </c>
      <c r="C46" s="98" t="s">
        <v>188</v>
      </c>
      <c r="D46" s="99" t="str">
        <f t="shared" si="2"/>
        <v>田高齢化・耕作放棄率</v>
      </c>
      <c r="E46" s="100">
        <f t="shared" si="1"/>
        <v>6400</v>
      </c>
    </row>
    <row r="47" spans="1:5" ht="18.75">
      <c r="A47" s="98"/>
      <c r="B47" s="98" t="s">
        <v>167</v>
      </c>
      <c r="C47" s="98" t="s">
        <v>190</v>
      </c>
      <c r="D47" s="99" t="str">
        <f t="shared" si="2"/>
        <v>田特認基準</v>
      </c>
      <c r="E47" s="100">
        <f t="shared" si="1"/>
        <v>6400</v>
      </c>
    </row>
    <row r="48" spans="1:5" ht="18.75">
      <c r="A48" s="98"/>
      <c r="B48" s="98" t="s">
        <v>167</v>
      </c>
      <c r="C48" s="98" t="s">
        <v>191</v>
      </c>
      <c r="D48" s="99" t="str">
        <f t="shared" si="2"/>
        <v>田交付対象外</v>
      </c>
      <c r="E48" s="100">
        <f t="shared" si="1"/>
        <v>0</v>
      </c>
    </row>
    <row r="49" spans="1:5" ht="18.75">
      <c r="A49" s="98"/>
      <c r="B49" s="98" t="s">
        <v>167</v>
      </c>
      <c r="C49" s="98" t="s">
        <v>218</v>
      </c>
      <c r="D49" s="99" t="str">
        <f t="shared" si="2"/>
        <v>田協定に含めない管理すべき農用地</v>
      </c>
      <c r="E49" s="100">
        <v>0</v>
      </c>
    </row>
    <row r="50" spans="1:5" ht="18.75">
      <c r="A50" s="98"/>
      <c r="B50" s="98" t="s">
        <v>193</v>
      </c>
      <c r="C50" s="98" t="s">
        <v>168</v>
      </c>
      <c r="D50" s="99" t="str">
        <f t="shared" si="2"/>
        <v>畑急傾斜</v>
      </c>
      <c r="E50" s="100">
        <f t="shared" ref="E50:E70" si="3">E22*0.8</f>
        <v>9200</v>
      </c>
    </row>
    <row r="51" spans="1:5" ht="18.75">
      <c r="A51" s="98"/>
      <c r="B51" s="98" t="s">
        <v>193</v>
      </c>
      <c r="C51" s="98" t="s">
        <v>197</v>
      </c>
      <c r="D51" s="99" t="str">
        <f t="shared" si="2"/>
        <v>畑緩傾斜</v>
      </c>
      <c r="E51" s="100">
        <f t="shared" si="3"/>
        <v>2800</v>
      </c>
    </row>
    <row r="52" spans="1:5" ht="18.75">
      <c r="A52" s="98"/>
      <c r="B52" s="98" t="s">
        <v>193</v>
      </c>
      <c r="C52" s="98" t="s">
        <v>188</v>
      </c>
      <c r="D52" s="99" t="str">
        <f t="shared" si="2"/>
        <v>畑高齢化・耕作放棄率</v>
      </c>
      <c r="E52" s="100">
        <f t="shared" si="3"/>
        <v>2800</v>
      </c>
    </row>
    <row r="53" spans="1:5" ht="18.75">
      <c r="A53" s="98"/>
      <c r="B53" s="98" t="s">
        <v>193</v>
      </c>
      <c r="C53" s="98" t="s">
        <v>190</v>
      </c>
      <c r="D53" s="99" t="str">
        <f t="shared" si="2"/>
        <v>畑特認基準</v>
      </c>
      <c r="E53" s="100">
        <f t="shared" si="3"/>
        <v>2800</v>
      </c>
    </row>
    <row r="54" spans="1:5" ht="18.75">
      <c r="A54" s="98"/>
      <c r="B54" s="98" t="s">
        <v>193</v>
      </c>
      <c r="C54" s="98" t="s">
        <v>195</v>
      </c>
      <c r="D54" s="99" t="str">
        <f t="shared" si="2"/>
        <v>畑交付対象外（田畑混在地）</v>
      </c>
      <c r="E54" s="100">
        <f t="shared" si="3"/>
        <v>0</v>
      </c>
    </row>
    <row r="55" spans="1:5" ht="18.75">
      <c r="A55" s="98"/>
      <c r="B55" s="98" t="s">
        <v>193</v>
      </c>
      <c r="C55" s="98" t="s">
        <v>194</v>
      </c>
      <c r="D55" s="99" t="str">
        <f t="shared" si="2"/>
        <v>畑交付対象外（田畑混在地以外）</v>
      </c>
      <c r="E55" s="100">
        <f t="shared" si="3"/>
        <v>0</v>
      </c>
    </row>
    <row r="56" spans="1:5" ht="18.75">
      <c r="A56" s="98"/>
      <c r="B56" s="98" t="s">
        <v>193</v>
      </c>
      <c r="C56" s="98" t="s">
        <v>218</v>
      </c>
      <c r="D56" s="99" t="str">
        <f t="shared" si="2"/>
        <v>畑協定に含めない管理すべき農用地</v>
      </c>
      <c r="E56" s="100">
        <f t="shared" si="3"/>
        <v>0</v>
      </c>
    </row>
    <row r="57" spans="1:5" ht="18.75">
      <c r="A57" s="98"/>
      <c r="B57" s="98" t="s">
        <v>199</v>
      </c>
      <c r="C57" s="98" t="s">
        <v>168</v>
      </c>
      <c r="D57" s="99" t="str">
        <f t="shared" si="2"/>
        <v>草地急傾斜</v>
      </c>
      <c r="E57" s="100">
        <f t="shared" si="3"/>
        <v>8400</v>
      </c>
    </row>
    <row r="58" spans="1:5" ht="18.75">
      <c r="A58" s="98"/>
      <c r="B58" s="98" t="s">
        <v>199</v>
      </c>
      <c r="C58" s="98" t="s">
        <v>197</v>
      </c>
      <c r="D58" s="99" t="str">
        <f t="shared" si="2"/>
        <v>草地緩傾斜</v>
      </c>
      <c r="E58" s="100">
        <f t="shared" si="3"/>
        <v>2400</v>
      </c>
    </row>
    <row r="59" spans="1:5" ht="18.75">
      <c r="A59" s="98"/>
      <c r="B59" s="98" t="s">
        <v>199</v>
      </c>
      <c r="C59" s="98" t="s">
        <v>188</v>
      </c>
      <c r="D59" s="99" t="str">
        <f t="shared" si="2"/>
        <v>草地高齢化・耕作放棄率</v>
      </c>
      <c r="E59" s="100">
        <f t="shared" si="3"/>
        <v>2400</v>
      </c>
    </row>
    <row r="60" spans="1:5" ht="18.75">
      <c r="A60" s="98"/>
      <c r="B60" s="98" t="s">
        <v>199</v>
      </c>
      <c r="C60" s="98" t="s">
        <v>207</v>
      </c>
      <c r="D60" s="99" t="str">
        <f t="shared" si="2"/>
        <v>草地草地比率の高い草地</v>
      </c>
      <c r="E60" s="100">
        <f t="shared" si="3"/>
        <v>1200</v>
      </c>
    </row>
    <row r="61" spans="1:5" ht="18.75">
      <c r="A61" s="98"/>
      <c r="B61" s="98" t="s">
        <v>199</v>
      </c>
      <c r="C61" s="98" t="s">
        <v>190</v>
      </c>
      <c r="D61" s="99" t="str">
        <f t="shared" si="2"/>
        <v>草地特認基準</v>
      </c>
      <c r="E61" s="100">
        <f t="shared" si="3"/>
        <v>2400</v>
      </c>
    </row>
    <row r="62" spans="1:5" ht="18.75">
      <c r="A62" s="98"/>
      <c r="B62" s="98" t="s">
        <v>199</v>
      </c>
      <c r="C62" s="98" t="s">
        <v>209</v>
      </c>
      <c r="D62" s="99" t="str">
        <f t="shared" si="2"/>
        <v>草地交付対象外（田草地混在地）</v>
      </c>
      <c r="E62" s="100">
        <f t="shared" si="3"/>
        <v>0</v>
      </c>
    </row>
    <row r="63" spans="1:5" ht="18.75">
      <c r="A63" s="98"/>
      <c r="B63" s="98" t="s">
        <v>199</v>
      </c>
      <c r="C63" s="98" t="s">
        <v>208</v>
      </c>
      <c r="D63" s="99" t="str">
        <f t="shared" si="2"/>
        <v>草地交付対象外（田草地混在地以外）</v>
      </c>
      <c r="E63" s="100">
        <f t="shared" si="3"/>
        <v>0</v>
      </c>
    </row>
    <row r="64" spans="1:5" ht="18.75">
      <c r="A64" s="98"/>
      <c r="B64" s="98" t="s">
        <v>199</v>
      </c>
      <c r="C64" s="98" t="s">
        <v>218</v>
      </c>
      <c r="D64" s="99" t="str">
        <f t="shared" si="2"/>
        <v>草地協定に含めない管理すべき農用地</v>
      </c>
      <c r="E64" s="100">
        <f t="shared" si="3"/>
        <v>0</v>
      </c>
    </row>
    <row r="65" spans="1:5" ht="18.75">
      <c r="A65" s="98"/>
      <c r="B65" s="98" t="s">
        <v>211</v>
      </c>
      <c r="C65" s="98" t="s">
        <v>168</v>
      </c>
      <c r="D65" s="99" t="str">
        <f t="shared" si="2"/>
        <v>採草放牧地急傾斜</v>
      </c>
      <c r="E65" s="100">
        <f t="shared" si="3"/>
        <v>800</v>
      </c>
    </row>
    <row r="66" spans="1:5" ht="18.75">
      <c r="A66" s="98"/>
      <c r="B66" s="98" t="s">
        <v>211</v>
      </c>
      <c r="C66" s="98" t="s">
        <v>197</v>
      </c>
      <c r="D66" s="99" t="str">
        <f t="shared" si="2"/>
        <v>採草放牧地緩傾斜</v>
      </c>
      <c r="E66" s="100">
        <f t="shared" si="3"/>
        <v>240</v>
      </c>
    </row>
    <row r="67" spans="1:5" ht="18.75">
      <c r="A67" s="98"/>
      <c r="B67" s="98" t="s">
        <v>211</v>
      </c>
      <c r="C67" s="98" t="s">
        <v>190</v>
      </c>
      <c r="D67" s="99" t="str">
        <f t="shared" si="2"/>
        <v>採草放牧地特認基準</v>
      </c>
      <c r="E67" s="100">
        <f t="shared" si="3"/>
        <v>240</v>
      </c>
    </row>
    <row r="68" spans="1:5" ht="18.75">
      <c r="A68" s="98"/>
      <c r="B68" s="98" t="s">
        <v>211</v>
      </c>
      <c r="C68" s="98" t="s">
        <v>212</v>
      </c>
      <c r="D68" s="99" t="str">
        <f t="shared" si="2"/>
        <v>採草放牧地交付対象外（田採草放牧地混在地）</v>
      </c>
      <c r="E68" s="100">
        <f t="shared" si="3"/>
        <v>0</v>
      </c>
    </row>
    <row r="69" spans="1:5" ht="18.75">
      <c r="A69" s="98"/>
      <c r="B69" s="98" t="s">
        <v>211</v>
      </c>
      <c r="C69" s="98" t="s">
        <v>213</v>
      </c>
      <c r="D69" s="99" t="str">
        <f t="shared" si="2"/>
        <v>採草放牧地交付対象外（田採草放牧地混在地以外）</v>
      </c>
      <c r="E69" s="100">
        <f t="shared" si="3"/>
        <v>0</v>
      </c>
    </row>
    <row r="70" spans="1:5" ht="18.75">
      <c r="A70" s="98"/>
      <c r="B70" s="98" t="s">
        <v>211</v>
      </c>
      <c r="C70" s="98" t="s">
        <v>218</v>
      </c>
      <c r="D70" s="99" t="str">
        <f t="shared" si="2"/>
        <v>採草放牧地協定に含めない管理すべき農用地</v>
      </c>
      <c r="E70" s="100">
        <f t="shared" si="3"/>
        <v>0</v>
      </c>
    </row>
    <row r="74" spans="1:5">
      <c r="A74" s="50" t="s">
        <v>224</v>
      </c>
    </row>
    <row r="75" spans="1:5">
      <c r="A75" s="98" t="s">
        <v>170</v>
      </c>
    </row>
    <row r="76" spans="1:5">
      <c r="A76" s="98" t="s">
        <v>225</v>
      </c>
    </row>
    <row r="77" spans="1:5">
      <c r="A77" s="101" t="s">
        <v>226</v>
      </c>
    </row>
    <row r="78" spans="1:5">
      <c r="A78" s="101" t="s">
        <v>227</v>
      </c>
    </row>
    <row r="79" spans="1:5">
      <c r="A79" s="98" t="s">
        <v>228</v>
      </c>
    </row>
    <row r="80" spans="1:5">
      <c r="A80" s="98" t="s">
        <v>229</v>
      </c>
    </row>
    <row r="81" spans="1:1">
      <c r="A81" s="98"/>
    </row>
    <row r="82" spans="1:1">
      <c r="A82" s="98"/>
    </row>
  </sheetData>
  <phoneticPr fontId="4"/>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E3CC1-B91E-4759-879F-393AC118D215}">
  <sheetPr>
    <tabColor rgb="FFCCFFCC"/>
  </sheetPr>
  <dimension ref="A1:AD29"/>
  <sheetViews>
    <sheetView showGridLines="0" view="pageBreakPreview" zoomScale="90" zoomScaleNormal="90" zoomScaleSheetLayoutView="90" workbookViewId="0">
      <selection activeCell="E6" sqref="E6"/>
    </sheetView>
  </sheetViews>
  <sheetFormatPr defaultColWidth="9" defaultRowHeight="14.25"/>
  <cols>
    <col min="1" max="1" width="5.5" style="52" customWidth="1"/>
    <col min="2" max="2" width="6.375" style="52" customWidth="1"/>
    <col min="3" max="3" width="4.125" style="52" customWidth="1"/>
    <col min="4" max="4" width="43.75" style="52" customWidth="1"/>
    <col min="5" max="5" width="26.375" style="52" customWidth="1"/>
    <col min="6" max="6" width="5.5" style="52" customWidth="1"/>
    <col min="7" max="11" width="4.25" style="52" customWidth="1"/>
    <col min="12" max="17" width="2.625" style="52" customWidth="1"/>
    <col min="18" max="16384" width="9" style="52"/>
  </cols>
  <sheetData>
    <row r="1" spans="1:30" ht="27.75" customHeight="1">
      <c r="A1" s="102" t="s">
        <v>230</v>
      </c>
      <c r="Q1" s="103"/>
      <c r="R1" s="103"/>
      <c r="AD1" s="52" t="s">
        <v>215</v>
      </c>
    </row>
    <row r="2" spans="1:30" ht="27.75" customHeight="1">
      <c r="A2" s="104"/>
      <c r="E2" s="105"/>
      <c r="Q2" s="103"/>
      <c r="R2" s="103"/>
    </row>
    <row r="3" spans="1:30" ht="27.75" customHeight="1">
      <c r="A3" s="104"/>
      <c r="E3" s="106" t="s">
        <v>231</v>
      </c>
      <c r="Q3" s="103"/>
      <c r="R3" s="103"/>
    </row>
    <row r="4" spans="1:30" s="110" customFormat="1" ht="25.5" customHeight="1">
      <c r="A4" s="715" t="s">
        <v>232</v>
      </c>
      <c r="B4" s="715"/>
      <c r="C4" s="107" t="s">
        <v>233</v>
      </c>
      <c r="D4" s="108"/>
      <c r="E4" s="109"/>
      <c r="F4" s="52"/>
      <c r="G4" s="52"/>
    </row>
    <row r="5" spans="1:30" ht="24" customHeight="1">
      <c r="A5" s="111"/>
      <c r="B5" s="111"/>
      <c r="C5" s="111"/>
      <c r="D5" s="111"/>
      <c r="E5" s="112" t="str">
        <f>はじめに!D5&amp;""</f>
        <v>あいうえお集落協定</v>
      </c>
    </row>
    <row r="6" spans="1:30" ht="24" customHeight="1">
      <c r="A6" s="111"/>
      <c r="B6" s="111"/>
      <c r="C6" s="111"/>
      <c r="D6" s="111"/>
      <c r="E6" s="113" t="str">
        <f>はじめに!D6&amp;""</f>
        <v>中山間　太郎</v>
      </c>
    </row>
    <row r="7" spans="1:30" ht="26.25" customHeight="1">
      <c r="A7" s="111"/>
      <c r="B7" s="111"/>
      <c r="C7" s="111"/>
      <c r="D7" s="111"/>
      <c r="E7" s="109"/>
    </row>
    <row r="8" spans="1:30" s="110" customFormat="1" ht="25.5" customHeight="1">
      <c r="A8" s="716" t="s">
        <v>30</v>
      </c>
      <c r="B8" s="716"/>
      <c r="C8" s="716"/>
      <c r="D8" s="716"/>
      <c r="E8" s="716"/>
      <c r="F8" s="716"/>
      <c r="G8" s="52"/>
    </row>
    <row r="9" spans="1:30" s="110" customFormat="1" ht="25.5" customHeight="1">
      <c r="A9" s="114"/>
      <c r="B9" s="109"/>
      <c r="C9" s="109"/>
      <c r="D9" s="109"/>
      <c r="E9" s="109"/>
      <c r="F9" s="52"/>
      <c r="G9" s="52"/>
    </row>
    <row r="10" spans="1:30" s="115" customFormat="1" ht="45.75" customHeight="1">
      <c r="A10" s="717" t="s">
        <v>234</v>
      </c>
      <c r="B10" s="717"/>
      <c r="C10" s="717"/>
      <c r="D10" s="717"/>
      <c r="E10" s="717"/>
      <c r="F10" s="717"/>
    </row>
    <row r="11" spans="1:30" s="115" customFormat="1" ht="18" customHeight="1"/>
    <row r="12" spans="1:30" s="110" customFormat="1" ht="25.5" customHeight="1">
      <c r="A12" s="718"/>
      <c r="B12" s="718"/>
      <c r="C12" s="718"/>
      <c r="D12" s="718"/>
      <c r="E12" s="718"/>
      <c r="F12" s="718"/>
      <c r="G12" s="52"/>
      <c r="H12" s="52"/>
      <c r="I12" s="52"/>
      <c r="J12" s="52"/>
    </row>
    <row r="13" spans="1:30" s="115" customFormat="1" ht="24.75" customHeight="1">
      <c r="A13" s="115" t="s">
        <v>235</v>
      </c>
    </row>
    <row r="14" spans="1:30" s="110" customFormat="1" ht="24.75" customHeight="1">
      <c r="A14" s="708"/>
      <c r="B14" s="708"/>
      <c r="C14" s="708"/>
      <c r="D14" s="708"/>
      <c r="E14" s="708"/>
      <c r="F14" s="708"/>
      <c r="G14" s="116"/>
      <c r="H14" s="116"/>
      <c r="I14" s="116"/>
      <c r="J14" s="116"/>
    </row>
    <row r="15" spans="1:30" s="115" customFormat="1" ht="24.75" customHeight="1">
      <c r="A15" s="115" t="s">
        <v>236</v>
      </c>
    </row>
    <row r="16" spans="1:30" ht="24.75" customHeight="1">
      <c r="B16" s="117" t="s">
        <v>237</v>
      </c>
      <c r="C16" s="104" t="s">
        <v>238</v>
      </c>
      <c r="D16" s="118"/>
      <c r="E16" s="118"/>
    </row>
    <row r="17" spans="1:6" ht="24.75" customHeight="1">
      <c r="B17" s="119" t="s">
        <v>239</v>
      </c>
      <c r="C17" s="711" t="s">
        <v>240</v>
      </c>
      <c r="D17" s="711"/>
      <c r="E17" s="711"/>
    </row>
    <row r="18" spans="1:6" ht="24.75" customHeight="1">
      <c r="B18" s="117" t="s">
        <v>237</v>
      </c>
      <c r="C18" s="711" t="s">
        <v>241</v>
      </c>
      <c r="D18" s="711"/>
      <c r="E18" s="711"/>
    </row>
    <row r="19" spans="1:6" ht="24.75" customHeight="1">
      <c r="A19" s="712"/>
      <c r="B19" s="712"/>
      <c r="C19" s="712"/>
      <c r="D19" s="712"/>
      <c r="E19" s="712"/>
      <c r="F19" s="712"/>
    </row>
    <row r="20" spans="1:6" s="115" customFormat="1" ht="24.75" customHeight="1">
      <c r="A20" s="115" t="s">
        <v>242</v>
      </c>
    </row>
    <row r="21" spans="1:6" s="115" customFormat="1" ht="24.75" customHeight="1">
      <c r="B21" s="117" t="s">
        <v>237</v>
      </c>
      <c r="C21" s="713" t="s">
        <v>243</v>
      </c>
      <c r="D21" s="713"/>
      <c r="E21" s="713"/>
    </row>
    <row r="22" spans="1:6" s="115" customFormat="1" ht="24.75" customHeight="1">
      <c r="B22" s="120"/>
      <c r="C22" s="121"/>
      <c r="D22" s="121"/>
      <c r="E22" s="121"/>
    </row>
    <row r="23" spans="1:6" s="115" customFormat="1" ht="72" customHeight="1">
      <c r="B23" s="714" t="s">
        <v>244</v>
      </c>
      <c r="C23" s="714"/>
      <c r="D23" s="714"/>
      <c r="E23" s="714"/>
      <c r="F23" s="122"/>
    </row>
    <row r="24" spans="1:6" s="115" customFormat="1" ht="9.75" customHeight="1">
      <c r="B24" s="121"/>
      <c r="C24" s="121"/>
      <c r="D24" s="121"/>
    </row>
    <row r="25" spans="1:6" ht="25.5" customHeight="1">
      <c r="B25" s="117" t="s">
        <v>237</v>
      </c>
      <c r="C25" s="52" t="s">
        <v>245</v>
      </c>
    </row>
    <row r="26" spans="1:6" ht="25.5" customHeight="1">
      <c r="B26" s="120"/>
    </row>
    <row r="27" spans="1:6" ht="25.5" customHeight="1">
      <c r="A27" s="52" t="s">
        <v>246</v>
      </c>
    </row>
    <row r="28" spans="1:6" ht="25.5" customHeight="1">
      <c r="A28" s="54" t="s">
        <v>247</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4"/>
  <dataValidations count="2">
    <dataValidation type="list" allowBlank="1" showInputMessage="1" showErrorMessage="1" prompt="該当する場合「☑」を選択" sqref="B16:B18 B21 B25" xr:uid="{E5230D6B-5D66-4528-B1EF-34B657FEB045}">
      <formula1>"□,☑"</formula1>
    </dataValidation>
    <dataValidation type="list" allowBlank="1" showInputMessage="1" showErrorMessage="1" sqref="B22 B24 B26" xr:uid="{AE0D387C-208F-4095-993F-8EAEF8BD95A8}">
      <formula1>A.■か□</formula1>
    </dataValidation>
  </dataValidations>
  <printOptions horizontalCentered="1"/>
  <pageMargins left="0.59055118110236227" right="0.59055118110236227" top="0.59055118110236227" bottom="0.39370078740157483" header="0.51181102362204722" footer="0.51181102362204722"/>
  <pageSetup paperSize="9" scale="90"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6D4BD-B735-46C2-BFF1-F28C3E631140}">
  <sheetPr>
    <tabColor rgb="FFCCFFCC"/>
  </sheetPr>
  <dimension ref="A1:H51"/>
  <sheetViews>
    <sheetView showGridLines="0" view="pageBreakPreview" zoomScaleNormal="100" zoomScaleSheetLayoutView="100" workbookViewId="0">
      <selection activeCell="C49" sqref="C49:H49"/>
    </sheetView>
  </sheetViews>
  <sheetFormatPr defaultColWidth="9" defaultRowHeight="18" customHeight="1"/>
  <cols>
    <col min="1" max="4" width="2.625" style="123" customWidth="1"/>
    <col min="5" max="5" width="5" style="123" customWidth="1"/>
    <col min="6" max="6" width="38.875" style="123" customWidth="1"/>
    <col min="7" max="7" width="23.625" style="123" customWidth="1"/>
    <col min="8" max="8" width="4.625" style="123" customWidth="1"/>
    <col min="9" max="9" width="3.5" style="123" customWidth="1"/>
    <col min="10" max="10" width="9" style="123"/>
    <col min="11" max="11" width="5.75" style="123" customWidth="1"/>
    <col min="12" max="16384" width="9" style="123"/>
  </cols>
  <sheetData>
    <row r="1" spans="1:8" ht="18" customHeight="1">
      <c r="A1" s="104"/>
    </row>
    <row r="3" spans="1:8" ht="18" customHeight="1">
      <c r="A3" s="729" t="s">
        <v>248</v>
      </c>
      <c r="B3" s="729"/>
      <c r="C3" s="729"/>
      <c r="D3" s="729"/>
      <c r="E3" s="729"/>
      <c r="F3" s="729"/>
      <c r="G3" s="729"/>
      <c r="H3" s="729"/>
    </row>
    <row r="5" spans="1:8" ht="24.95" customHeight="1">
      <c r="G5" s="730" t="str">
        <f>参４_申請!E3</f>
        <v>年　　月　　日</v>
      </c>
      <c r="H5" s="730"/>
    </row>
    <row r="6" spans="1:8" ht="24.95" customHeight="1">
      <c r="G6" s="731" t="str">
        <f>はじめに!D5&amp;""</f>
        <v>あいうえお集落協定</v>
      </c>
      <c r="H6" s="731"/>
    </row>
    <row r="7" spans="1:8" ht="9.75" customHeight="1"/>
    <row r="8" spans="1:8" ht="18" customHeight="1">
      <c r="A8" s="124" t="s">
        <v>249</v>
      </c>
      <c r="B8" s="124"/>
    </row>
    <row r="9" spans="1:8" ht="15.2" customHeight="1">
      <c r="A9" s="124"/>
      <c r="B9" s="124"/>
    </row>
    <row r="10" spans="1:8" ht="18" customHeight="1">
      <c r="A10" s="123" t="s">
        <v>250</v>
      </c>
    </row>
    <row r="11" spans="1:8" ht="30.6" customHeight="1">
      <c r="B11" s="719" t="s">
        <v>251</v>
      </c>
      <c r="C11" s="719"/>
      <c r="D11" s="719"/>
      <c r="E11" s="719"/>
      <c r="F11" s="719"/>
      <c r="G11" s="719"/>
      <c r="H11" s="719"/>
    </row>
    <row r="12" spans="1:8" ht="15.2" customHeight="1">
      <c r="B12" s="125"/>
      <c r="C12" s="125"/>
      <c r="D12" s="125"/>
      <c r="E12" s="125"/>
      <c r="F12" s="125"/>
      <c r="G12" s="125"/>
      <c r="H12" s="125"/>
    </row>
    <row r="13" spans="1:8" ht="18" customHeight="1">
      <c r="A13" s="123" t="s">
        <v>252</v>
      </c>
    </row>
    <row r="14" spans="1:8" ht="30.6" customHeight="1">
      <c r="B14" s="719" t="s">
        <v>253</v>
      </c>
      <c r="C14" s="719"/>
      <c r="D14" s="719"/>
      <c r="E14" s="719"/>
      <c r="F14" s="719"/>
      <c r="G14" s="719"/>
      <c r="H14" s="719"/>
    </row>
    <row r="15" spans="1:8" ht="15.2" customHeight="1">
      <c r="B15" s="126"/>
      <c r="C15" s="127"/>
      <c r="D15" s="126"/>
      <c r="E15" s="126"/>
      <c r="F15" s="126"/>
      <c r="G15" s="126"/>
      <c r="H15" s="126"/>
    </row>
    <row r="16" spans="1:8" ht="18" customHeight="1">
      <c r="A16" s="124" t="s">
        <v>254</v>
      </c>
      <c r="B16" s="124"/>
    </row>
    <row r="17" spans="1:8" ht="18" customHeight="1">
      <c r="A17" s="123" t="s">
        <v>255</v>
      </c>
    </row>
    <row r="18" spans="1:8" ht="18" customHeight="1">
      <c r="A18" s="123" t="s">
        <v>256</v>
      </c>
    </row>
    <row r="19" spans="1:8" ht="18" customHeight="1">
      <c r="C19" s="732" t="s">
        <v>257</v>
      </c>
      <c r="D19" s="733"/>
      <c r="E19" s="733"/>
      <c r="F19" s="733"/>
      <c r="G19" s="733"/>
      <c r="H19" s="734"/>
    </row>
    <row r="20" spans="1:8" ht="36" customHeight="1">
      <c r="C20" s="735"/>
      <c r="D20" s="736"/>
      <c r="E20" s="741"/>
      <c r="F20" s="742" t="s">
        <v>258</v>
      </c>
      <c r="G20" s="742"/>
      <c r="H20" s="742"/>
    </row>
    <row r="21" spans="1:8" ht="40.5" customHeight="1">
      <c r="C21" s="737"/>
      <c r="D21" s="738"/>
      <c r="E21" s="741"/>
      <c r="F21" s="742"/>
      <c r="G21" s="742"/>
      <c r="H21" s="742"/>
    </row>
    <row r="22" spans="1:8" ht="18" customHeight="1">
      <c r="C22" s="737"/>
      <c r="D22" s="738"/>
      <c r="E22" s="741"/>
      <c r="F22" s="742" t="s">
        <v>259</v>
      </c>
      <c r="G22" s="742"/>
      <c r="H22" s="742"/>
    </row>
    <row r="23" spans="1:8" ht="27.75" customHeight="1">
      <c r="C23" s="739"/>
      <c r="D23" s="740"/>
      <c r="E23" s="741"/>
      <c r="F23" s="742"/>
      <c r="G23" s="742"/>
      <c r="H23" s="742"/>
    </row>
    <row r="24" spans="1:8" s="128" customFormat="1" ht="24.95" customHeight="1">
      <c r="C24" s="727" t="s">
        <v>174</v>
      </c>
      <c r="D24" s="728"/>
      <c r="E24" s="724" t="s">
        <v>260</v>
      </c>
      <c r="F24" s="724"/>
      <c r="G24" s="724"/>
      <c r="H24" s="724"/>
    </row>
    <row r="25" spans="1:8" s="128" customFormat="1" ht="24.95" customHeight="1">
      <c r="C25" s="722"/>
      <c r="D25" s="723"/>
      <c r="E25" s="724" t="s">
        <v>261</v>
      </c>
      <c r="F25" s="724"/>
      <c r="G25" s="724"/>
      <c r="H25" s="724"/>
    </row>
    <row r="26" spans="1:8" s="128" customFormat="1" ht="24.95" customHeight="1">
      <c r="C26" s="722"/>
      <c r="D26" s="723"/>
      <c r="E26" s="724" t="s">
        <v>262</v>
      </c>
      <c r="F26" s="724"/>
      <c r="G26" s="724"/>
      <c r="H26" s="724"/>
    </row>
    <row r="27" spans="1:8" ht="15.2" customHeight="1">
      <c r="C27" s="129"/>
      <c r="D27" s="129"/>
    </row>
    <row r="28" spans="1:8" ht="18" customHeight="1">
      <c r="A28" s="123" t="s">
        <v>263</v>
      </c>
    </row>
    <row r="29" spans="1:8" ht="18" customHeight="1">
      <c r="C29" s="719" t="s">
        <v>264</v>
      </c>
      <c r="D29" s="719"/>
      <c r="E29" s="719"/>
      <c r="F29" s="719"/>
      <c r="G29" s="719"/>
      <c r="H29" s="719"/>
    </row>
    <row r="30" spans="1:8" ht="18" customHeight="1">
      <c r="C30" s="719"/>
      <c r="D30" s="719"/>
      <c r="E30" s="719"/>
      <c r="F30" s="719"/>
      <c r="G30" s="719"/>
      <c r="H30" s="719"/>
    </row>
    <row r="31" spans="1:8" ht="18" customHeight="1">
      <c r="C31" s="130"/>
      <c r="D31" s="130"/>
      <c r="E31" s="130"/>
      <c r="F31" s="130"/>
      <c r="G31" s="130"/>
      <c r="H31" s="130"/>
    </row>
    <row r="32" spans="1:8" ht="18" customHeight="1">
      <c r="A32" s="123" t="s">
        <v>265</v>
      </c>
    </row>
    <row r="33" spans="1:8" ht="18" customHeight="1">
      <c r="A33" s="123" t="s">
        <v>266</v>
      </c>
    </row>
    <row r="34" spans="1:8" ht="18" customHeight="1">
      <c r="A34" s="123" t="s">
        <v>267</v>
      </c>
    </row>
    <row r="35" spans="1:8" ht="45.6" customHeight="1">
      <c r="C35" s="725" t="s">
        <v>268</v>
      </c>
      <c r="D35" s="725"/>
      <c r="E35" s="726"/>
      <c r="F35" s="726"/>
      <c r="G35" s="726"/>
      <c r="H35" s="726"/>
    </row>
    <row r="36" spans="1:8" ht="45.6" customHeight="1">
      <c r="C36" s="726"/>
      <c r="D36" s="726"/>
      <c r="E36" s="726"/>
      <c r="F36" s="726"/>
      <c r="G36" s="726"/>
      <c r="H36" s="726"/>
    </row>
    <row r="38" spans="1:8" ht="18" customHeight="1">
      <c r="A38" s="123" t="s">
        <v>269</v>
      </c>
    </row>
    <row r="39" spans="1:8" ht="22.9" customHeight="1">
      <c r="C39" s="719" t="s">
        <v>270</v>
      </c>
      <c r="D39" s="719"/>
      <c r="E39" s="719"/>
      <c r="F39" s="719"/>
      <c r="G39" s="719"/>
      <c r="H39" s="719"/>
    </row>
    <row r="40" spans="1:8" ht="22.9" customHeight="1">
      <c r="C40" s="719"/>
      <c r="D40" s="719"/>
      <c r="E40" s="719"/>
      <c r="F40" s="719"/>
      <c r="G40" s="719"/>
      <c r="H40" s="719"/>
    </row>
    <row r="41" spans="1:8" ht="22.9" customHeight="1">
      <c r="C41" s="719"/>
      <c r="D41" s="719"/>
      <c r="E41" s="719"/>
      <c r="F41" s="719"/>
      <c r="G41" s="719"/>
      <c r="H41" s="719"/>
    </row>
    <row r="42" spans="1:8" ht="22.9" customHeight="1">
      <c r="C42" s="719"/>
      <c r="D42" s="719"/>
      <c r="E42" s="719"/>
      <c r="F42" s="719"/>
      <c r="G42" s="719"/>
      <c r="H42" s="719"/>
    </row>
    <row r="43" spans="1:8" ht="50.25" customHeight="1">
      <c r="C43" s="719"/>
      <c r="D43" s="719"/>
      <c r="E43" s="719"/>
      <c r="F43" s="719"/>
      <c r="G43" s="719"/>
      <c r="H43" s="719"/>
    </row>
    <row r="44" spans="1:8" ht="15.2" customHeight="1">
      <c r="C44" s="131"/>
      <c r="D44" s="131"/>
      <c r="E44" s="131"/>
      <c r="F44" s="131"/>
      <c r="G44" s="131"/>
      <c r="H44" s="131"/>
    </row>
    <row r="45" spans="1:8" ht="18" customHeight="1">
      <c r="A45" s="124" t="s">
        <v>271</v>
      </c>
      <c r="B45" s="124"/>
    </row>
    <row r="46" spans="1:8" ht="93" customHeight="1">
      <c r="C46" s="719" t="s">
        <v>272</v>
      </c>
      <c r="D46" s="719"/>
      <c r="E46" s="719"/>
      <c r="F46" s="719"/>
      <c r="G46" s="719"/>
      <c r="H46" s="719"/>
    </row>
    <row r="47" spans="1:8" ht="16.149999999999999" customHeight="1"/>
    <row r="48" spans="1:8" ht="18" customHeight="1">
      <c r="A48" s="124" t="s">
        <v>273</v>
      </c>
      <c r="B48" s="124"/>
    </row>
    <row r="49" spans="1:8" ht="87.6" customHeight="1">
      <c r="C49" s="719" t="s">
        <v>274</v>
      </c>
      <c r="D49" s="719"/>
      <c r="E49" s="719"/>
      <c r="F49" s="719"/>
      <c r="G49" s="719"/>
      <c r="H49" s="719"/>
    </row>
    <row r="50" spans="1:8" ht="18.600000000000001" customHeight="1">
      <c r="A50" s="132" t="s">
        <v>275</v>
      </c>
      <c r="B50" s="133"/>
      <c r="C50" s="133"/>
      <c r="D50" s="133"/>
      <c r="E50" s="133"/>
      <c r="F50" s="133"/>
      <c r="G50" s="133"/>
      <c r="H50" s="133"/>
    </row>
    <row r="51" spans="1:8" ht="51.6" customHeight="1">
      <c r="A51" s="720" t="s">
        <v>276</v>
      </c>
      <c r="B51" s="721"/>
      <c r="C51" s="721"/>
      <c r="D51" s="721"/>
      <c r="E51" s="721"/>
      <c r="F51" s="721"/>
      <c r="G51" s="721"/>
      <c r="H51" s="721"/>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4"/>
  <dataValidations count="1">
    <dataValidation type="list" allowBlank="1" showInputMessage="1" showErrorMessage="1" prompt="実施するものに「○」を記載" sqref="C24:D26 C20:E23" xr:uid="{AB66F5EA-3DD5-4C90-B94A-8575977A1864}">
      <formula1>"　,〇,"</formula1>
    </dataValidation>
  </dataValidations>
  <printOptions horizontalCentered="1"/>
  <pageMargins left="0.59055118110236227" right="0.39370078740157483" top="0.59055118110236227" bottom="0.19685039370078741" header="0.31496062992125984" footer="0.31496062992125984"/>
  <pageSetup paperSize="9"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856C-23CE-429B-8A54-5F028E0295A1}">
  <sheetPr>
    <tabColor rgb="FFCCFFCC"/>
  </sheetPr>
  <dimension ref="A1:AN321"/>
  <sheetViews>
    <sheetView showGridLines="0" view="pageBreakPreview" topLeftCell="A4" zoomScale="115" zoomScaleNormal="64" zoomScaleSheetLayoutView="115" workbookViewId="0">
      <selection activeCell="G7" sqref="G7:Q7"/>
    </sheetView>
  </sheetViews>
  <sheetFormatPr defaultColWidth="4.125" defaultRowHeight="18" customHeight="1"/>
  <cols>
    <col min="1" max="1" width="1.875" style="2" customWidth="1"/>
    <col min="2" max="2" width="4.625" style="2" customWidth="1"/>
    <col min="3" max="3" width="7.625" style="2" customWidth="1"/>
    <col min="4" max="4" width="4.875" style="2" customWidth="1"/>
    <col min="5" max="5" width="2.875" style="2" customWidth="1"/>
    <col min="6" max="7" width="5" style="2" customWidth="1"/>
    <col min="8" max="8" width="2.875" style="2" customWidth="1"/>
    <col min="9" max="10" width="5" style="2" customWidth="1"/>
    <col min="11" max="11" width="7.375" style="2" customWidth="1"/>
    <col min="12" max="12" width="5" style="2" customWidth="1"/>
    <col min="13" max="13" width="2.875" style="2" customWidth="1"/>
    <col min="14" max="15" width="5" style="2" customWidth="1"/>
    <col min="16" max="16" width="2.875" style="2" customWidth="1"/>
    <col min="17" max="17" width="5" style="2" customWidth="1"/>
    <col min="18" max="18" width="7.375" style="2" customWidth="1"/>
    <col min="19" max="19" width="12.25" style="2" customWidth="1"/>
    <col min="20" max="20" width="2.625" style="2" customWidth="1"/>
    <col min="21" max="21" width="5.875" style="2" customWidth="1"/>
    <col min="22" max="127" width="4.625" style="2" customWidth="1"/>
    <col min="128" max="260" width="8.625" style="2" customWidth="1"/>
    <col min="261" max="16384" width="4.125" style="2"/>
  </cols>
  <sheetData>
    <row r="1" spans="1:21" ht="18" customHeight="1">
      <c r="A1" s="134"/>
      <c r="B1" s="134"/>
      <c r="C1" s="134"/>
      <c r="D1" s="134"/>
      <c r="E1" s="134"/>
      <c r="F1" s="134"/>
      <c r="G1" s="134"/>
      <c r="H1" s="134"/>
      <c r="I1" s="134"/>
      <c r="J1" s="134"/>
      <c r="K1" s="134"/>
      <c r="L1" s="134"/>
      <c r="M1" s="134"/>
      <c r="N1" s="134"/>
      <c r="O1" s="134"/>
      <c r="P1" s="134"/>
      <c r="Q1" s="134"/>
      <c r="R1" s="134"/>
      <c r="S1" s="134"/>
      <c r="T1" s="134"/>
    </row>
    <row r="2" spans="1:21" s="137" customFormat="1" ht="24" customHeight="1">
      <c r="A2" s="104"/>
      <c r="B2" s="135"/>
      <c r="C2" s="135"/>
      <c r="D2" s="136"/>
      <c r="E2" s="136"/>
      <c r="F2" s="135"/>
      <c r="G2" s="135"/>
      <c r="H2" s="135"/>
      <c r="I2" s="135"/>
      <c r="J2" s="135"/>
      <c r="K2" s="135"/>
      <c r="L2" s="135"/>
      <c r="M2" s="135"/>
      <c r="N2" s="135"/>
      <c r="O2" s="135"/>
      <c r="P2" s="135"/>
      <c r="Q2" s="135"/>
      <c r="R2" s="884" t="s">
        <v>277</v>
      </c>
      <c r="S2" s="885"/>
      <c r="T2" s="135"/>
    </row>
    <row r="3" spans="1:21" s="137" customFormat="1" ht="42.75" customHeight="1">
      <c r="A3" s="138"/>
      <c r="B3" s="135"/>
      <c r="C3" s="135"/>
      <c r="D3" s="136"/>
      <c r="E3" s="136"/>
      <c r="F3" s="139"/>
      <c r="G3" s="135"/>
      <c r="H3" s="135"/>
      <c r="I3" s="135"/>
      <c r="J3" s="135"/>
      <c r="K3" s="135"/>
      <c r="L3" s="135"/>
      <c r="M3" s="135"/>
      <c r="N3" s="135"/>
      <c r="O3" s="135"/>
      <c r="P3" s="135"/>
      <c r="Q3" s="135"/>
      <c r="R3" s="135"/>
      <c r="S3" s="135"/>
      <c r="T3" s="135"/>
    </row>
    <row r="4" spans="1:21" s="137" customFormat="1" ht="76.5" customHeight="1">
      <c r="A4" s="135"/>
      <c r="B4" s="886" t="s">
        <v>278</v>
      </c>
      <c r="C4" s="887"/>
      <c r="D4" s="887"/>
      <c r="E4" s="887"/>
      <c r="F4" s="887"/>
      <c r="G4" s="887"/>
      <c r="H4" s="887"/>
      <c r="I4" s="887"/>
      <c r="J4" s="887"/>
      <c r="K4" s="887"/>
      <c r="L4" s="887"/>
      <c r="M4" s="887"/>
      <c r="N4" s="887"/>
      <c r="O4" s="887"/>
      <c r="P4" s="887"/>
      <c r="Q4" s="887"/>
      <c r="R4" s="887"/>
      <c r="S4" s="887"/>
      <c r="T4" s="135"/>
    </row>
    <row r="5" spans="1:21" s="137" customFormat="1" ht="21.75" customHeight="1">
      <c r="A5" s="135"/>
      <c r="B5" s="109"/>
      <c r="C5" s="109"/>
      <c r="D5" s="109"/>
      <c r="E5" s="109"/>
      <c r="F5" s="109"/>
      <c r="G5" s="52"/>
      <c r="H5" s="52"/>
      <c r="I5" s="52"/>
      <c r="J5" s="52"/>
      <c r="K5" s="52"/>
      <c r="L5" s="52"/>
      <c r="M5" s="52"/>
      <c r="N5" s="52"/>
      <c r="O5" s="52"/>
      <c r="P5" s="52"/>
      <c r="Q5" s="52"/>
      <c r="R5" s="52"/>
      <c r="S5" s="52"/>
      <c r="T5" s="135"/>
    </row>
    <row r="6" spans="1:21" s="137" customFormat="1" ht="21.75" customHeight="1">
      <c r="A6" s="135"/>
      <c r="B6" s="135"/>
      <c r="C6" s="135"/>
      <c r="D6" s="877" t="s">
        <v>279</v>
      </c>
      <c r="E6" s="877"/>
      <c r="F6" s="877"/>
      <c r="G6" s="878" t="s">
        <v>280</v>
      </c>
      <c r="H6" s="878"/>
      <c r="I6" s="878"/>
      <c r="J6" s="878"/>
      <c r="K6" s="878"/>
      <c r="L6" s="878"/>
      <c r="M6" s="878"/>
      <c r="N6" s="878"/>
      <c r="O6" s="878"/>
      <c r="P6" s="878"/>
      <c r="Q6" s="879"/>
      <c r="R6" s="135"/>
      <c r="S6" s="135"/>
      <c r="T6" s="135"/>
    </row>
    <row r="7" spans="1:21" s="137" customFormat="1" ht="30.75" customHeight="1">
      <c r="A7" s="135"/>
      <c r="B7" s="135"/>
      <c r="C7" s="135"/>
      <c r="D7" s="880" t="s">
        <v>281</v>
      </c>
      <c r="E7" s="880"/>
      <c r="F7" s="880"/>
      <c r="G7" s="881" t="str">
        <f>はじめに!D5&amp;""</f>
        <v>あいうえお集落協定</v>
      </c>
      <c r="H7" s="881"/>
      <c r="I7" s="881"/>
      <c r="J7" s="881"/>
      <c r="K7" s="881"/>
      <c r="L7" s="881"/>
      <c r="M7" s="881"/>
      <c r="N7" s="881"/>
      <c r="O7" s="881"/>
      <c r="P7" s="881"/>
      <c r="Q7" s="888"/>
      <c r="R7" s="135"/>
      <c r="S7" s="135"/>
      <c r="T7" s="135"/>
      <c r="U7" s="2"/>
    </row>
    <row r="8" spans="1:21" s="137" customFormat="1" ht="3" customHeight="1">
      <c r="A8" s="135"/>
      <c r="B8" s="135"/>
      <c r="C8" s="135"/>
      <c r="D8" s="140"/>
      <c r="E8" s="140"/>
      <c r="F8" s="140"/>
      <c r="G8" s="52"/>
      <c r="H8" s="52"/>
      <c r="I8" s="141"/>
      <c r="J8" s="141"/>
      <c r="K8" s="141"/>
      <c r="L8" s="141"/>
      <c r="M8" s="141"/>
      <c r="N8" s="141"/>
      <c r="O8" s="141"/>
      <c r="P8" s="141"/>
      <c r="Q8" s="141"/>
      <c r="R8" s="135"/>
      <c r="S8" s="135"/>
      <c r="T8" s="135"/>
    </row>
    <row r="9" spans="1:21" s="137" customFormat="1" ht="19.5" customHeight="1">
      <c r="A9" s="135"/>
      <c r="B9" s="135"/>
      <c r="C9" s="135"/>
      <c r="D9" s="877" t="s">
        <v>279</v>
      </c>
      <c r="E9" s="877"/>
      <c r="F9" s="877"/>
      <c r="G9" s="878" t="s">
        <v>282</v>
      </c>
      <c r="H9" s="878"/>
      <c r="I9" s="878"/>
      <c r="J9" s="878"/>
      <c r="K9" s="878"/>
      <c r="L9" s="878"/>
      <c r="M9" s="878"/>
      <c r="N9" s="878"/>
      <c r="O9" s="878"/>
      <c r="P9" s="878"/>
      <c r="Q9" s="879"/>
      <c r="R9" s="135"/>
      <c r="S9" s="135"/>
      <c r="T9" s="135"/>
    </row>
    <row r="10" spans="1:21" s="137" customFormat="1" ht="30.75" customHeight="1">
      <c r="A10" s="135"/>
      <c r="B10" s="135"/>
      <c r="C10" s="135"/>
      <c r="D10" s="880" t="s">
        <v>283</v>
      </c>
      <c r="E10" s="880"/>
      <c r="F10" s="880"/>
      <c r="G10" s="881" t="str">
        <f>はじめに!D6&amp;""</f>
        <v>中山間　太郎</v>
      </c>
      <c r="H10" s="881"/>
      <c r="I10" s="881"/>
      <c r="J10" s="881"/>
      <c r="K10" s="881"/>
      <c r="L10" s="881"/>
      <c r="M10" s="881"/>
      <c r="N10" s="881"/>
      <c r="O10" s="882"/>
      <c r="P10" s="882"/>
      <c r="Q10" s="883"/>
      <c r="R10" s="135"/>
      <c r="S10" s="135"/>
      <c r="T10" s="135"/>
      <c r="U10" s="2"/>
    </row>
    <row r="11" spans="1:21" s="137" customFormat="1" ht="3" customHeight="1">
      <c r="A11" s="135"/>
      <c r="B11" s="135"/>
      <c r="C11" s="135"/>
      <c r="D11" s="140"/>
      <c r="E11" s="140"/>
      <c r="F11" s="140"/>
      <c r="G11" s="142"/>
      <c r="H11" s="109"/>
      <c r="I11" s="135"/>
      <c r="J11" s="142"/>
      <c r="K11" s="142"/>
      <c r="L11" s="142"/>
      <c r="M11" s="142"/>
      <c r="N11" s="142"/>
      <c r="O11" s="142"/>
      <c r="P11" s="142"/>
      <c r="Q11" s="142"/>
      <c r="R11" s="135"/>
      <c r="S11" s="135"/>
      <c r="T11" s="135"/>
    </row>
    <row r="12" spans="1:21" s="137" customFormat="1" ht="21.75" customHeight="1">
      <c r="A12" s="135"/>
      <c r="B12" s="135"/>
      <c r="C12" s="135"/>
      <c r="D12" s="877" t="s">
        <v>279</v>
      </c>
      <c r="E12" s="877"/>
      <c r="F12" s="877"/>
      <c r="G12" s="878" t="s">
        <v>284</v>
      </c>
      <c r="H12" s="878"/>
      <c r="I12" s="878"/>
      <c r="J12" s="878"/>
      <c r="K12" s="878"/>
      <c r="L12" s="878"/>
      <c r="M12" s="878"/>
      <c r="N12" s="878"/>
      <c r="O12" s="878"/>
      <c r="P12" s="878"/>
      <c r="Q12" s="879"/>
      <c r="R12" s="135"/>
      <c r="S12" s="135"/>
      <c r="T12" s="135"/>
    </row>
    <row r="13" spans="1:21" s="137" customFormat="1" ht="30.75" customHeight="1">
      <c r="A13" s="135"/>
      <c r="B13" s="135"/>
      <c r="C13" s="135"/>
      <c r="D13" s="880" t="s">
        <v>285</v>
      </c>
      <c r="E13" s="880"/>
      <c r="F13" s="880"/>
      <c r="G13" s="881" t="str">
        <f>はじめに!D7&amp;""</f>
        <v>○○県△△市○町</v>
      </c>
      <c r="H13" s="881"/>
      <c r="I13" s="881"/>
      <c r="J13" s="881"/>
      <c r="K13" s="881"/>
      <c r="L13" s="881"/>
      <c r="M13" s="881"/>
      <c r="N13" s="881"/>
      <c r="O13" s="881"/>
      <c r="P13" s="881"/>
      <c r="Q13" s="888"/>
      <c r="R13" s="135"/>
      <c r="S13" s="135"/>
      <c r="T13" s="135"/>
    </row>
    <row r="14" spans="1:21" s="137" customFormat="1" ht="20.25" customHeight="1">
      <c r="A14" s="135"/>
      <c r="B14" s="135"/>
      <c r="C14" s="135"/>
      <c r="D14" s="135"/>
      <c r="E14" s="135"/>
      <c r="F14" s="143"/>
      <c r="G14" s="135"/>
      <c r="H14" s="135"/>
      <c r="I14" s="135"/>
      <c r="J14" s="135"/>
      <c r="K14" s="135"/>
      <c r="L14" s="135"/>
      <c r="M14" s="135"/>
      <c r="N14" s="135"/>
      <c r="O14" s="135"/>
      <c r="P14" s="135"/>
      <c r="Q14" s="135"/>
      <c r="R14" s="135"/>
      <c r="S14" s="135"/>
      <c r="T14" s="135"/>
    </row>
    <row r="15" spans="1:21" s="137" customFormat="1" ht="21.75" customHeight="1">
      <c r="A15" s="135"/>
      <c r="B15" s="135"/>
      <c r="C15" s="143"/>
      <c r="D15" s="143"/>
      <c r="E15" s="143"/>
      <c r="F15" s="143"/>
      <c r="G15" s="135"/>
      <c r="H15" s="135"/>
      <c r="I15" s="135"/>
      <c r="J15" s="135"/>
      <c r="K15" s="135"/>
      <c r="L15" s="135"/>
      <c r="M15" s="135"/>
      <c r="N15" s="135"/>
      <c r="O15" s="135"/>
      <c r="P15" s="135"/>
      <c r="Q15" s="135"/>
      <c r="R15" s="135"/>
      <c r="S15" s="135"/>
      <c r="T15" s="135"/>
    </row>
    <row r="16" spans="1:21" s="137" customFormat="1" ht="21.75" customHeight="1">
      <c r="A16" s="135"/>
      <c r="B16" s="135"/>
      <c r="C16" s="135"/>
      <c r="D16" s="144" t="s">
        <v>286</v>
      </c>
      <c r="E16" s="889" t="s">
        <v>287</v>
      </c>
      <c r="F16" s="889"/>
      <c r="G16" s="889"/>
      <c r="H16" s="889"/>
      <c r="I16" s="889"/>
      <c r="J16" s="889"/>
      <c r="K16" s="889"/>
      <c r="L16" s="889"/>
      <c r="M16" s="889"/>
      <c r="N16" s="889"/>
      <c r="O16" s="889"/>
      <c r="P16" s="889"/>
      <c r="Q16" s="889"/>
      <c r="R16" s="889"/>
      <c r="S16" s="52"/>
      <c r="T16" s="135"/>
    </row>
    <row r="17" spans="1:40" s="137" customFormat="1" ht="16.5" customHeight="1">
      <c r="A17" s="135"/>
      <c r="B17" s="135"/>
      <c r="C17" s="136"/>
      <c r="D17" s="145"/>
      <c r="E17" s="145"/>
      <c r="F17" s="145"/>
      <c r="G17" s="52"/>
      <c r="H17" s="52"/>
      <c r="I17" s="52"/>
      <c r="J17" s="52"/>
      <c r="K17" s="52"/>
      <c r="L17" s="52"/>
      <c r="M17" s="52"/>
      <c r="N17" s="52"/>
      <c r="O17" s="52"/>
      <c r="P17" s="52"/>
      <c r="Q17" s="52"/>
      <c r="R17" s="52"/>
      <c r="S17" s="52"/>
      <c r="T17" s="135"/>
    </row>
    <row r="18" spans="1:40" s="137" customFormat="1" ht="21.75" customHeight="1">
      <c r="A18" s="135"/>
      <c r="B18" s="135"/>
      <c r="C18" s="135"/>
      <c r="D18" s="52" t="s">
        <v>288</v>
      </c>
      <c r="E18" s="52"/>
      <c r="F18" s="109"/>
      <c r="G18" s="145"/>
      <c r="H18" s="145"/>
      <c r="I18" s="145"/>
      <c r="J18" s="52"/>
      <c r="K18" s="52"/>
      <c r="L18" s="52"/>
      <c r="M18" s="52"/>
      <c r="N18" s="52"/>
      <c r="O18" s="52"/>
      <c r="P18" s="52"/>
      <c r="Q18" s="52"/>
      <c r="R18" s="52"/>
      <c r="S18" s="52"/>
      <c r="T18" s="135"/>
    </row>
    <row r="19" spans="1:40" s="137" customFormat="1" ht="21.75" customHeight="1">
      <c r="A19" s="135"/>
      <c r="B19" s="135"/>
      <c r="C19" s="135"/>
      <c r="D19" s="146" t="str">
        <f>参４_申請!B16</f>
        <v>□</v>
      </c>
      <c r="E19" s="874" t="s">
        <v>289</v>
      </c>
      <c r="F19" s="875"/>
      <c r="G19" s="875"/>
      <c r="H19" s="875"/>
      <c r="I19" s="875"/>
      <c r="J19" s="875"/>
      <c r="K19" s="875"/>
      <c r="L19" s="875"/>
      <c r="M19" s="875"/>
      <c r="N19" s="875"/>
      <c r="O19" s="875"/>
      <c r="P19" s="875"/>
      <c r="Q19" s="876"/>
      <c r="R19" s="147" t="s">
        <v>290</v>
      </c>
      <c r="S19" s="135"/>
      <c r="T19" s="135"/>
    </row>
    <row r="20" spans="1:40" s="137" customFormat="1" ht="21.75" customHeight="1">
      <c r="A20" s="135"/>
      <c r="B20" s="135"/>
      <c r="C20" s="135"/>
      <c r="D20" s="146" t="str">
        <f>参４_申請!B17</f>
        <v>☑</v>
      </c>
      <c r="E20" s="874" t="s">
        <v>291</v>
      </c>
      <c r="F20" s="875"/>
      <c r="G20" s="875"/>
      <c r="H20" s="875"/>
      <c r="I20" s="875"/>
      <c r="J20" s="875"/>
      <c r="K20" s="875"/>
      <c r="L20" s="875"/>
      <c r="M20" s="875"/>
      <c r="N20" s="875"/>
      <c r="O20" s="875"/>
      <c r="P20" s="875"/>
      <c r="Q20" s="876"/>
      <c r="R20" s="148" t="s">
        <v>292</v>
      </c>
      <c r="S20" s="135"/>
      <c r="T20" s="135"/>
    </row>
    <row r="21" spans="1:40" s="137" customFormat="1" ht="21.75" customHeight="1">
      <c r="A21" s="135"/>
      <c r="B21" s="135"/>
      <c r="C21" s="135"/>
      <c r="D21" s="146" t="str">
        <f>参４_申請!B18</f>
        <v>□</v>
      </c>
      <c r="E21" s="874" t="s">
        <v>293</v>
      </c>
      <c r="F21" s="875"/>
      <c r="G21" s="875"/>
      <c r="H21" s="875"/>
      <c r="I21" s="875"/>
      <c r="J21" s="875"/>
      <c r="K21" s="875"/>
      <c r="L21" s="875"/>
      <c r="M21" s="875"/>
      <c r="N21" s="875"/>
      <c r="O21" s="875"/>
      <c r="P21" s="875"/>
      <c r="Q21" s="876"/>
      <c r="R21" s="147" t="s">
        <v>294</v>
      </c>
      <c r="S21" s="135"/>
      <c r="T21" s="135"/>
    </row>
    <row r="22" spans="1:40" s="137" customFormat="1" ht="21.75" customHeight="1">
      <c r="A22" s="135"/>
      <c r="B22" s="135"/>
      <c r="C22" s="135"/>
      <c r="D22" s="149" t="s">
        <v>237</v>
      </c>
      <c r="E22" s="861" t="s">
        <v>295</v>
      </c>
      <c r="F22" s="862"/>
      <c r="G22" s="862"/>
      <c r="H22" s="862"/>
      <c r="I22" s="862"/>
      <c r="J22" s="862"/>
      <c r="K22" s="862"/>
      <c r="L22" s="862"/>
      <c r="M22" s="862"/>
      <c r="N22" s="862"/>
      <c r="O22" s="862"/>
      <c r="P22" s="862"/>
      <c r="Q22" s="863"/>
      <c r="R22" s="147" t="s">
        <v>294</v>
      </c>
      <c r="S22" s="135"/>
      <c r="T22" s="135"/>
    </row>
    <row r="23" spans="1:40" s="137" customFormat="1" ht="28.5" customHeight="1">
      <c r="A23" s="135"/>
      <c r="B23" s="135"/>
      <c r="C23" s="135"/>
      <c r="D23" s="135" t="s">
        <v>296</v>
      </c>
      <c r="E23" s="135"/>
      <c r="F23" s="52"/>
      <c r="G23" s="52"/>
      <c r="H23" s="52"/>
      <c r="I23" s="52"/>
      <c r="J23" s="150"/>
      <c r="K23" s="52"/>
      <c r="L23" s="52"/>
      <c r="M23" s="52"/>
      <c r="N23" s="52"/>
      <c r="O23" s="52"/>
      <c r="P23" s="52"/>
      <c r="Q23" s="52"/>
      <c r="R23" s="52"/>
      <c r="S23" s="52"/>
      <c r="T23" s="135"/>
    </row>
    <row r="24" spans="1:40" s="137" customFormat="1" ht="48.75" customHeight="1">
      <c r="C24" s="151"/>
      <c r="D24" s="152"/>
      <c r="E24" s="152"/>
      <c r="F24" s="153"/>
      <c r="G24" s="153"/>
      <c r="H24" s="153"/>
      <c r="I24" s="153"/>
      <c r="J24" s="153"/>
      <c r="K24" s="153"/>
      <c r="L24" s="153"/>
      <c r="M24" s="153"/>
      <c r="N24" s="153"/>
      <c r="O24" s="153"/>
      <c r="P24" s="153"/>
      <c r="Q24" s="153"/>
      <c r="R24" s="153"/>
      <c r="S24" s="153"/>
    </row>
    <row r="25" spans="1:40" s="137" customFormat="1" ht="14.25" customHeight="1">
      <c r="A25" s="135"/>
      <c r="B25" s="135"/>
      <c r="C25" s="135" t="s">
        <v>275</v>
      </c>
      <c r="D25" s="135"/>
      <c r="E25" s="135"/>
      <c r="F25" s="135"/>
      <c r="G25" s="135"/>
      <c r="H25" s="135"/>
      <c r="I25" s="135"/>
      <c r="J25" s="135"/>
      <c r="K25" s="135"/>
      <c r="L25" s="135"/>
      <c r="M25" s="135"/>
      <c r="N25" s="135"/>
      <c r="O25" s="135"/>
      <c r="P25" s="135"/>
      <c r="Q25" s="135"/>
      <c r="R25" s="135"/>
      <c r="S25" s="135"/>
    </row>
    <row r="26" spans="1:40" s="137" customFormat="1" ht="45.75" customHeight="1">
      <c r="A26" s="154"/>
      <c r="B26" s="154"/>
      <c r="C26" s="743" t="s">
        <v>297</v>
      </c>
      <c r="D26" s="743"/>
      <c r="E26" s="743"/>
      <c r="F26" s="743"/>
      <c r="G26" s="743"/>
      <c r="H26" s="743"/>
      <c r="I26" s="743"/>
      <c r="J26" s="743"/>
      <c r="K26" s="743"/>
      <c r="L26" s="743"/>
      <c r="M26" s="743"/>
      <c r="N26" s="743"/>
      <c r="O26" s="743"/>
      <c r="P26" s="743"/>
      <c r="Q26" s="743"/>
      <c r="R26" s="743"/>
      <c r="S26" s="743"/>
    </row>
    <row r="27" spans="1:40" ht="19.5" customHeight="1">
      <c r="A27" s="155" t="s">
        <v>298</v>
      </c>
      <c r="B27" s="116"/>
      <c r="C27" s="116"/>
      <c r="D27" s="116"/>
      <c r="E27" s="116"/>
      <c r="F27" s="116"/>
      <c r="G27" s="116"/>
      <c r="H27" s="116"/>
      <c r="I27" s="116"/>
      <c r="J27" s="116"/>
      <c r="K27" s="116"/>
      <c r="L27" s="52"/>
      <c r="M27" s="52"/>
      <c r="N27" s="52"/>
      <c r="O27" s="52"/>
      <c r="P27" s="52"/>
      <c r="Q27" s="52"/>
      <c r="R27" s="52"/>
      <c r="S27" s="52"/>
    </row>
    <row r="28" spans="1:40" ht="28.5" customHeight="1">
      <c r="A28" s="155"/>
      <c r="B28" s="743" t="s">
        <v>299</v>
      </c>
      <c r="C28" s="743"/>
      <c r="D28" s="743"/>
      <c r="E28" s="743"/>
      <c r="F28" s="743"/>
      <c r="G28" s="743"/>
      <c r="H28" s="743"/>
      <c r="I28" s="743"/>
      <c r="J28" s="743"/>
      <c r="K28" s="743"/>
      <c r="L28" s="743"/>
      <c r="M28" s="743"/>
      <c r="N28" s="743"/>
      <c r="O28" s="743"/>
      <c r="P28" s="743"/>
      <c r="Q28" s="743"/>
      <c r="R28" s="743"/>
      <c r="S28" s="743"/>
      <c r="T28" s="156"/>
      <c r="U28" s="156"/>
      <c r="V28" s="156"/>
      <c r="W28" s="156"/>
      <c r="X28" s="156"/>
      <c r="Y28" s="156"/>
      <c r="Z28" s="156"/>
      <c r="AA28" s="156"/>
      <c r="AB28" s="156"/>
      <c r="AC28" s="156"/>
      <c r="AD28" s="156"/>
      <c r="AE28" s="156"/>
      <c r="AF28" s="156"/>
      <c r="AG28" s="156"/>
      <c r="AH28" s="156"/>
      <c r="AI28" s="156"/>
      <c r="AJ28" s="156"/>
      <c r="AK28" s="156"/>
      <c r="AL28" s="156"/>
      <c r="AM28" s="156"/>
      <c r="AN28" s="156"/>
    </row>
    <row r="29" spans="1:40" ht="20.25" customHeight="1">
      <c r="A29" s="155"/>
      <c r="B29" s="104" t="s">
        <v>300</v>
      </c>
      <c r="C29" s="104"/>
      <c r="D29" s="52"/>
      <c r="E29" s="52"/>
      <c r="F29" s="52"/>
      <c r="G29" s="157"/>
      <c r="H29" s="157"/>
      <c r="I29" s="157"/>
      <c r="J29" s="158"/>
      <c r="K29" s="158"/>
      <c r="L29" s="52"/>
      <c r="M29" s="52"/>
      <c r="N29" s="52"/>
      <c r="O29" s="52"/>
      <c r="P29" s="52"/>
      <c r="Q29" s="52"/>
      <c r="R29" s="52"/>
      <c r="S29" s="52"/>
    </row>
    <row r="30" spans="1:40" ht="38.25" customHeight="1">
      <c r="A30" s="159"/>
      <c r="B30" s="864"/>
      <c r="C30" s="865"/>
      <c r="D30" s="866" t="s">
        <v>301</v>
      </c>
      <c r="E30" s="867"/>
      <c r="F30" s="868"/>
      <c r="G30" s="869" t="s">
        <v>302</v>
      </c>
      <c r="H30" s="867"/>
      <c r="I30" s="868"/>
      <c r="J30" s="870" t="s">
        <v>303</v>
      </c>
      <c r="K30" s="871"/>
      <c r="L30" s="869" t="s">
        <v>304</v>
      </c>
      <c r="M30" s="867"/>
      <c r="N30" s="868"/>
      <c r="O30" s="869" t="s">
        <v>304</v>
      </c>
      <c r="P30" s="872"/>
      <c r="Q30" s="873"/>
      <c r="R30" s="52"/>
      <c r="S30" s="52"/>
    </row>
    <row r="31" spans="1:40" ht="9" customHeight="1">
      <c r="A31" s="159"/>
      <c r="B31" s="840" t="s">
        <v>305</v>
      </c>
      <c r="C31" s="841"/>
      <c r="D31" s="858"/>
      <c r="E31" s="859"/>
      <c r="F31" s="860"/>
      <c r="G31" s="858"/>
      <c r="H31" s="859"/>
      <c r="I31" s="860"/>
      <c r="J31" s="847"/>
      <c r="K31" s="848"/>
      <c r="L31" s="858"/>
      <c r="M31" s="859"/>
      <c r="N31" s="860"/>
      <c r="O31" s="858"/>
      <c r="P31" s="845"/>
      <c r="Q31" s="846"/>
      <c r="R31" s="160"/>
      <c r="S31" s="52"/>
    </row>
    <row r="32" spans="1:40" ht="22.5" customHeight="1">
      <c r="A32" s="159"/>
      <c r="B32" s="842"/>
      <c r="C32" s="843"/>
      <c r="D32" s="161" t="s">
        <v>306</v>
      </c>
      <c r="E32" s="162"/>
      <c r="F32" s="163" t="s">
        <v>307</v>
      </c>
      <c r="G32" s="161" t="s">
        <v>306</v>
      </c>
      <c r="H32" s="162"/>
      <c r="I32" s="163" t="s">
        <v>307</v>
      </c>
      <c r="J32" s="849"/>
      <c r="K32" s="850"/>
      <c r="L32" s="161" t="s">
        <v>306</v>
      </c>
      <c r="M32" s="162"/>
      <c r="N32" s="163" t="s">
        <v>307</v>
      </c>
      <c r="O32" s="161" t="s">
        <v>306</v>
      </c>
      <c r="P32" s="162"/>
      <c r="Q32" s="163" t="s">
        <v>307</v>
      </c>
      <c r="R32" s="160"/>
      <c r="S32" s="52"/>
    </row>
    <row r="33" spans="1:23" ht="6.75" customHeight="1">
      <c r="A33" s="159"/>
      <c r="B33" s="840" t="s">
        <v>308</v>
      </c>
      <c r="C33" s="841"/>
      <c r="D33" s="844"/>
      <c r="E33" s="845"/>
      <c r="F33" s="846"/>
      <c r="G33" s="844"/>
      <c r="H33" s="845"/>
      <c r="I33" s="846"/>
      <c r="J33" s="847"/>
      <c r="K33" s="848"/>
      <c r="L33" s="844"/>
      <c r="M33" s="845"/>
      <c r="N33" s="846"/>
      <c r="O33" s="844"/>
      <c r="P33" s="845"/>
      <c r="Q33" s="846"/>
      <c r="R33" s="160"/>
      <c r="S33" s="52"/>
    </row>
    <row r="34" spans="1:23" ht="22.5" customHeight="1">
      <c r="A34" s="159"/>
      <c r="B34" s="842"/>
      <c r="C34" s="843"/>
      <c r="D34" s="161" t="s">
        <v>306</v>
      </c>
      <c r="E34" s="162"/>
      <c r="F34" s="163" t="s">
        <v>307</v>
      </c>
      <c r="G34" s="161" t="s">
        <v>306</v>
      </c>
      <c r="H34" s="162"/>
      <c r="I34" s="163" t="s">
        <v>307</v>
      </c>
      <c r="J34" s="849"/>
      <c r="K34" s="850"/>
      <c r="L34" s="161" t="s">
        <v>306</v>
      </c>
      <c r="M34" s="162"/>
      <c r="N34" s="163" t="s">
        <v>307</v>
      </c>
      <c r="O34" s="161" t="s">
        <v>306</v>
      </c>
      <c r="P34" s="162"/>
      <c r="Q34" s="163" t="s">
        <v>307</v>
      </c>
      <c r="R34" s="160"/>
      <c r="S34" s="52"/>
    </row>
    <row r="35" spans="1:23" ht="6.75" customHeight="1">
      <c r="A35" s="159"/>
      <c r="B35" s="840" t="s">
        <v>309</v>
      </c>
      <c r="C35" s="841"/>
      <c r="D35" s="844"/>
      <c r="E35" s="845"/>
      <c r="F35" s="846"/>
      <c r="G35" s="844"/>
      <c r="H35" s="845"/>
      <c r="I35" s="846"/>
      <c r="J35" s="847"/>
      <c r="K35" s="848"/>
      <c r="L35" s="844"/>
      <c r="M35" s="845"/>
      <c r="N35" s="846"/>
      <c r="O35" s="844"/>
      <c r="P35" s="845"/>
      <c r="Q35" s="846"/>
      <c r="R35" s="160"/>
      <c r="S35" s="52"/>
    </row>
    <row r="36" spans="1:23" ht="22.5" customHeight="1">
      <c r="A36" s="159"/>
      <c r="B36" s="842"/>
      <c r="C36" s="843"/>
      <c r="D36" s="161" t="s">
        <v>306</v>
      </c>
      <c r="E36" s="162"/>
      <c r="F36" s="163" t="s">
        <v>307</v>
      </c>
      <c r="G36" s="161" t="s">
        <v>306</v>
      </c>
      <c r="H36" s="162"/>
      <c r="I36" s="163" t="s">
        <v>307</v>
      </c>
      <c r="J36" s="849"/>
      <c r="K36" s="850"/>
      <c r="L36" s="161" t="s">
        <v>306</v>
      </c>
      <c r="M36" s="162"/>
      <c r="N36" s="163" t="s">
        <v>307</v>
      </c>
      <c r="O36" s="161" t="s">
        <v>306</v>
      </c>
      <c r="P36" s="162"/>
      <c r="Q36" s="163" t="s">
        <v>307</v>
      </c>
      <c r="R36" s="160"/>
      <c r="S36" s="52"/>
    </row>
    <row r="37" spans="1:23" ht="9" customHeight="1">
      <c r="A37" s="159"/>
      <c r="B37" s="840" t="s">
        <v>310</v>
      </c>
      <c r="C37" s="841"/>
      <c r="D37" s="851"/>
      <c r="E37" s="852"/>
      <c r="F37" s="853"/>
      <c r="G37" s="851"/>
      <c r="H37" s="852"/>
      <c r="I37" s="853"/>
      <c r="J37" s="854"/>
      <c r="K37" s="855"/>
      <c r="L37" s="844"/>
      <c r="M37" s="845"/>
      <c r="N37" s="846"/>
      <c r="O37" s="844"/>
      <c r="P37" s="845"/>
      <c r="Q37" s="846"/>
      <c r="R37" s="160"/>
      <c r="S37" s="52"/>
    </row>
    <row r="38" spans="1:23" ht="22.5" customHeight="1">
      <c r="A38" s="159"/>
      <c r="B38" s="842"/>
      <c r="C38" s="843"/>
      <c r="D38" s="164" t="s">
        <v>306</v>
      </c>
      <c r="E38" s="165">
        <v>7</v>
      </c>
      <c r="F38" s="166" t="s">
        <v>307</v>
      </c>
      <c r="G38" s="164" t="s">
        <v>306</v>
      </c>
      <c r="H38" s="165">
        <v>11</v>
      </c>
      <c r="I38" s="166" t="s">
        <v>307</v>
      </c>
      <c r="J38" s="856">
        <f>H38-E38+1</f>
        <v>5</v>
      </c>
      <c r="K38" s="857"/>
      <c r="L38" s="161" t="s">
        <v>306</v>
      </c>
      <c r="M38" s="167"/>
      <c r="N38" s="163" t="s">
        <v>307</v>
      </c>
      <c r="O38" s="161" t="s">
        <v>306</v>
      </c>
      <c r="P38" s="167"/>
      <c r="Q38" s="163" t="s">
        <v>307</v>
      </c>
      <c r="R38" s="160"/>
      <c r="S38" s="52"/>
    </row>
    <row r="39" spans="1:23" ht="9" customHeight="1">
      <c r="A39" s="159"/>
      <c r="B39" s="840" t="s">
        <v>311</v>
      </c>
      <c r="C39" s="841"/>
      <c r="D39" s="844"/>
      <c r="E39" s="845"/>
      <c r="F39" s="846"/>
      <c r="G39" s="844"/>
      <c r="H39" s="845"/>
      <c r="I39" s="846"/>
      <c r="J39" s="847"/>
      <c r="K39" s="848"/>
      <c r="L39" s="844"/>
      <c r="M39" s="845"/>
      <c r="N39" s="846"/>
      <c r="O39" s="844"/>
      <c r="P39" s="845"/>
      <c r="Q39" s="846"/>
      <c r="R39" s="160"/>
      <c r="S39" s="52"/>
    </row>
    <row r="40" spans="1:23" ht="22.5" customHeight="1">
      <c r="A40" s="159"/>
      <c r="B40" s="842"/>
      <c r="C40" s="843"/>
      <c r="D40" s="161" t="s">
        <v>306</v>
      </c>
      <c r="E40" s="162"/>
      <c r="F40" s="163" t="s">
        <v>307</v>
      </c>
      <c r="G40" s="161" t="s">
        <v>306</v>
      </c>
      <c r="H40" s="162"/>
      <c r="I40" s="163" t="s">
        <v>307</v>
      </c>
      <c r="J40" s="849"/>
      <c r="K40" s="850"/>
      <c r="L40" s="161" t="s">
        <v>306</v>
      </c>
      <c r="M40" s="162"/>
      <c r="N40" s="163" t="s">
        <v>307</v>
      </c>
      <c r="O40" s="161" t="s">
        <v>306</v>
      </c>
      <c r="P40" s="162"/>
      <c r="Q40" s="163" t="s">
        <v>307</v>
      </c>
      <c r="R40" s="160"/>
      <c r="S40" s="52"/>
    </row>
    <row r="41" spans="1:23" s="29" customFormat="1" ht="36.75" customHeight="1">
      <c r="A41" s="155"/>
      <c r="B41" s="168" t="s">
        <v>312</v>
      </c>
      <c r="C41" s="169"/>
      <c r="D41" s="169"/>
      <c r="E41" s="169"/>
      <c r="F41" s="169"/>
      <c r="G41" s="169"/>
      <c r="H41" s="169"/>
      <c r="I41" s="169"/>
      <c r="J41" s="169"/>
      <c r="K41" s="169"/>
      <c r="L41" s="169"/>
      <c r="M41" s="169"/>
      <c r="N41" s="169"/>
      <c r="O41" s="169"/>
      <c r="P41" s="169"/>
      <c r="Q41" s="169"/>
      <c r="R41" s="170"/>
      <c r="S41" s="170"/>
      <c r="V41" s="171"/>
    </row>
    <row r="42" spans="1:23" ht="21" customHeight="1">
      <c r="A42" s="172"/>
      <c r="B42" s="824" t="s">
        <v>313</v>
      </c>
      <c r="C42" s="825"/>
      <c r="D42" s="173"/>
      <c r="E42" s="174"/>
      <c r="F42" s="174"/>
      <c r="G42" s="174"/>
      <c r="H42" s="174"/>
      <c r="I42" s="174"/>
      <c r="J42" s="174"/>
      <c r="K42" s="174"/>
      <c r="L42" s="174"/>
      <c r="M42" s="175"/>
      <c r="N42" s="175"/>
      <c r="O42" s="828" t="s">
        <v>314</v>
      </c>
      <c r="P42" s="829"/>
      <c r="Q42" s="830"/>
      <c r="R42" s="833" t="s">
        <v>315</v>
      </c>
      <c r="S42" s="835" t="s">
        <v>316</v>
      </c>
    </row>
    <row r="43" spans="1:23" ht="21" customHeight="1">
      <c r="A43" s="172"/>
      <c r="B43" s="826"/>
      <c r="C43" s="827"/>
      <c r="D43" s="837" t="s">
        <v>317</v>
      </c>
      <c r="E43" s="838"/>
      <c r="F43" s="839"/>
      <c r="G43" s="837" t="s">
        <v>318</v>
      </c>
      <c r="H43" s="838"/>
      <c r="I43" s="839"/>
      <c r="J43" s="837" t="s">
        <v>319</v>
      </c>
      <c r="K43" s="839"/>
      <c r="L43" s="837" t="s">
        <v>320</v>
      </c>
      <c r="M43" s="838"/>
      <c r="N43" s="839"/>
      <c r="O43" s="831"/>
      <c r="P43" s="831"/>
      <c r="Q43" s="832"/>
      <c r="R43" s="834"/>
      <c r="S43" s="836"/>
    </row>
    <row r="44" spans="1:23" ht="9" customHeight="1">
      <c r="A44" s="172"/>
      <c r="B44" s="176"/>
      <c r="C44" s="811" t="s">
        <v>321</v>
      </c>
      <c r="D44" s="813"/>
      <c r="E44" s="814"/>
      <c r="F44" s="815"/>
      <c r="G44" s="813"/>
      <c r="H44" s="814"/>
      <c r="I44" s="815"/>
      <c r="J44" s="813"/>
      <c r="K44" s="815"/>
      <c r="L44" s="816"/>
      <c r="M44" s="817"/>
      <c r="N44" s="818"/>
      <c r="O44" s="177"/>
      <c r="P44" s="178"/>
      <c r="Q44" s="179"/>
      <c r="R44" s="180"/>
      <c r="S44" s="181"/>
    </row>
    <row r="45" spans="1:23" ht="22.5" customHeight="1">
      <c r="A45" s="172"/>
      <c r="B45" s="176"/>
      <c r="C45" s="812"/>
      <c r="D45" s="822">
        <v>0</v>
      </c>
      <c r="E45" s="822"/>
      <c r="F45" s="823"/>
      <c r="G45" s="822">
        <v>0</v>
      </c>
      <c r="H45" s="822"/>
      <c r="I45" s="823"/>
      <c r="J45" s="822">
        <v>0</v>
      </c>
      <c r="K45" s="823"/>
      <c r="L45" s="819"/>
      <c r="M45" s="820"/>
      <c r="N45" s="821"/>
      <c r="O45" s="802">
        <f>SUM(D45,G45,J45)</f>
        <v>0</v>
      </c>
      <c r="P45" s="803"/>
      <c r="Q45" s="804"/>
      <c r="R45" s="182">
        <v>0</v>
      </c>
      <c r="S45" s="183">
        <v>0</v>
      </c>
    </row>
    <row r="46" spans="1:23" ht="9" customHeight="1">
      <c r="A46" s="172"/>
      <c r="B46" s="176"/>
      <c r="C46" s="805" t="s">
        <v>322</v>
      </c>
      <c r="D46" s="808"/>
      <c r="E46" s="809"/>
      <c r="F46" s="810"/>
      <c r="G46" s="808"/>
      <c r="H46" s="809"/>
      <c r="I46" s="810"/>
      <c r="J46" s="808"/>
      <c r="K46" s="810"/>
      <c r="L46" s="808"/>
      <c r="M46" s="809"/>
      <c r="N46" s="810"/>
      <c r="O46" s="808">
        <f>SUM(D46:N46)</f>
        <v>0</v>
      </c>
      <c r="P46" s="809"/>
      <c r="Q46" s="810"/>
      <c r="R46" s="184"/>
      <c r="S46" s="185"/>
    </row>
    <row r="47" spans="1:23" ht="22.5" customHeight="1">
      <c r="A47" s="172"/>
      <c r="B47" s="176"/>
      <c r="C47" s="806"/>
      <c r="D47" s="790">
        <f>別紙１④!$E$63/100</f>
        <v>207.14</v>
      </c>
      <c r="E47" s="790"/>
      <c r="F47" s="795"/>
      <c r="G47" s="790">
        <f>別紙１④!$J$63/100</f>
        <v>124.68</v>
      </c>
      <c r="H47" s="790"/>
      <c r="I47" s="795"/>
      <c r="J47" s="790">
        <f>別紙１④!$O$63/100</f>
        <v>40.14</v>
      </c>
      <c r="K47" s="795"/>
      <c r="L47" s="790">
        <f>別紙１④!$T$63/100</f>
        <v>11.5</v>
      </c>
      <c r="M47" s="790"/>
      <c r="N47" s="790"/>
      <c r="O47" s="791">
        <f>別紙１④!$C$63/100</f>
        <v>383.46</v>
      </c>
      <c r="P47" s="792"/>
      <c r="Q47" s="793"/>
      <c r="R47" s="796">
        <f>SUMIFS(別紙２①!$F$18:$F$105,別紙２①!$P$18:$P$105,"荒廃農地")/1000</f>
        <v>0</v>
      </c>
      <c r="S47" s="798">
        <f>別紙１④!$I$63+別紙１④!$N$63+別紙１④!$S$63+別紙１④!$X$63+別紙１④!$T$71+別紙１④!$S$80+別紙１④!$S$88+別紙１④!$P$110+別紙１④!$P$119</f>
        <v>398474</v>
      </c>
      <c r="W47" s="186"/>
    </row>
    <row r="48" spans="1:23" ht="73.150000000000006" customHeight="1">
      <c r="A48" s="172"/>
      <c r="B48" s="176"/>
      <c r="C48" s="807"/>
      <c r="D48" s="187" t="s">
        <v>221</v>
      </c>
      <c r="E48" s="1612"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613"/>
      <c r="G48" s="187" t="s">
        <v>221</v>
      </c>
      <c r="H48" s="800"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801"/>
      <c r="J48" s="187" t="s">
        <v>221</v>
      </c>
      <c r="K48" s="188"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187" t="s">
        <v>221</v>
      </c>
      <c r="M48" s="800" t="e">
        <f ca="1">IF(別紙１④!T56&gt;0,別紙１④!U56,"")&amp;CHAR(10)&amp;IF(別紙１④!T57&gt;0,別紙１④!U57,"")&amp;CHAR(10)&amp;IF(別紙１④!T58&gt;0,別紙１④!U58,"")&amp;CHAR(10)&amp;IF(別紙１④!T59&gt;0,別紙１④!U59,"")&amp;CHAR(10)&amp;IF(別紙１④!T60&gt;0,別紙１④!U60,"")
                                                                                                                                                                                                                                                                特認基準
                                                                                                                                                                                                                                                                交付対象外(田採草放牧地混在地)
                                                                                                                                                                                                                                                                交付対象外(田採草放牧地混在地以外)</f>
        <v>#NAME?</v>
      </c>
      <c r="N48" s="801"/>
      <c r="O48" s="794"/>
      <c r="P48" s="790"/>
      <c r="Q48" s="795"/>
      <c r="R48" s="797"/>
      <c r="S48" s="799"/>
    </row>
    <row r="49" spans="1:39" ht="10.5" customHeight="1">
      <c r="A49" s="172"/>
      <c r="B49" s="766" t="s">
        <v>323</v>
      </c>
      <c r="C49" s="768" t="s">
        <v>324</v>
      </c>
      <c r="D49" s="770">
        <v>0</v>
      </c>
      <c r="E49" s="771"/>
      <c r="F49" s="771"/>
      <c r="G49" s="771"/>
      <c r="H49" s="771"/>
      <c r="I49" s="771"/>
      <c r="J49" s="771"/>
      <c r="K49" s="771"/>
      <c r="L49" s="771"/>
      <c r="M49" s="771"/>
      <c r="N49" s="771"/>
      <c r="O49" s="771"/>
      <c r="P49" s="771"/>
      <c r="Q49" s="771"/>
      <c r="R49" s="772"/>
      <c r="S49" s="189"/>
    </row>
    <row r="50" spans="1:39" ht="24" customHeight="1">
      <c r="A50" s="172"/>
      <c r="B50" s="767"/>
      <c r="C50" s="769"/>
      <c r="D50" s="773">
        <v>0</v>
      </c>
      <c r="E50" s="774"/>
      <c r="F50" s="774"/>
      <c r="G50" s="774"/>
      <c r="H50" s="774"/>
      <c r="I50" s="774"/>
      <c r="J50" s="774"/>
      <c r="K50" s="774"/>
      <c r="L50" s="774"/>
      <c r="M50" s="774"/>
      <c r="N50" s="774"/>
      <c r="O50" s="774"/>
      <c r="P50" s="774"/>
      <c r="Q50" s="774"/>
      <c r="R50" s="775"/>
      <c r="S50" s="183">
        <v>0</v>
      </c>
    </row>
    <row r="51" spans="1:39" ht="63" customHeight="1">
      <c r="A51" s="172"/>
      <c r="B51" s="776" t="s">
        <v>325</v>
      </c>
      <c r="C51" s="776"/>
      <c r="D51" s="776"/>
      <c r="E51" s="776"/>
      <c r="F51" s="776"/>
      <c r="G51" s="776"/>
      <c r="H51" s="776"/>
      <c r="I51" s="776"/>
      <c r="J51" s="776"/>
      <c r="K51" s="776"/>
      <c r="L51" s="776"/>
      <c r="M51" s="776"/>
      <c r="N51" s="776"/>
      <c r="O51" s="776"/>
      <c r="P51" s="776"/>
      <c r="Q51" s="776"/>
      <c r="R51" s="776"/>
      <c r="S51" s="776"/>
      <c r="T51" s="190"/>
      <c r="U51" s="190"/>
      <c r="V51" s="190"/>
      <c r="W51" s="190"/>
      <c r="X51" s="190"/>
      <c r="Y51" s="190"/>
      <c r="Z51" s="190"/>
      <c r="AA51" s="190"/>
      <c r="AB51" s="190"/>
      <c r="AC51" s="190"/>
      <c r="AD51" s="190"/>
      <c r="AE51" s="190"/>
      <c r="AF51" s="190"/>
      <c r="AG51" s="190"/>
      <c r="AH51" s="190"/>
      <c r="AI51" s="190"/>
      <c r="AJ51" s="190"/>
      <c r="AK51" s="190"/>
      <c r="AL51" s="190"/>
      <c r="AM51" s="190"/>
    </row>
    <row r="52" spans="1:39" s="137" customFormat="1" ht="23.25" customHeight="1">
      <c r="A52" s="191"/>
      <c r="B52" s="777" t="s">
        <v>326</v>
      </c>
      <c r="C52" s="778"/>
      <c r="D52" s="778"/>
      <c r="E52" s="778"/>
      <c r="F52" s="779"/>
      <c r="G52" s="783" t="s">
        <v>327</v>
      </c>
      <c r="H52" s="783"/>
      <c r="I52" s="783"/>
      <c r="J52" s="783" t="s">
        <v>328</v>
      </c>
      <c r="K52" s="783"/>
      <c r="L52" s="784" t="s">
        <v>329</v>
      </c>
      <c r="M52" s="785"/>
      <c r="N52" s="786"/>
      <c r="O52" s="192"/>
      <c r="P52" s="192"/>
      <c r="Q52" s="135"/>
      <c r="R52" s="135"/>
      <c r="S52" s="135"/>
    </row>
    <row r="53" spans="1:39" s="137" customFormat="1" ht="9" customHeight="1">
      <c r="A53" s="191"/>
      <c r="B53" s="780"/>
      <c r="C53" s="781"/>
      <c r="D53" s="781"/>
      <c r="E53" s="781"/>
      <c r="F53" s="782"/>
      <c r="G53" s="787"/>
      <c r="H53" s="787"/>
      <c r="I53" s="787"/>
      <c r="J53" s="787"/>
      <c r="K53" s="787"/>
      <c r="L53" s="788"/>
      <c r="M53" s="788"/>
      <c r="N53" s="788"/>
      <c r="O53" s="193"/>
      <c r="P53" s="193"/>
      <c r="Q53" s="135"/>
      <c r="R53" s="135"/>
      <c r="S53" s="135"/>
    </row>
    <row r="54" spans="1:39" s="137" customFormat="1" ht="22.5" customHeight="1">
      <c r="A54" s="191"/>
      <c r="B54" s="780"/>
      <c r="C54" s="781"/>
      <c r="D54" s="781"/>
      <c r="E54" s="781"/>
      <c r="F54" s="782"/>
      <c r="G54" s="789">
        <v>0</v>
      </c>
      <c r="H54" s="789"/>
      <c r="I54" s="744"/>
      <c r="J54" s="744">
        <v>0</v>
      </c>
      <c r="K54" s="744"/>
      <c r="L54" s="745">
        <v>0</v>
      </c>
      <c r="M54" s="746"/>
      <c r="N54" s="747"/>
      <c r="O54" s="194"/>
      <c r="P54" s="194"/>
      <c r="Q54" s="135"/>
      <c r="R54" s="135"/>
      <c r="S54" s="135"/>
    </row>
    <row r="55" spans="1:39" s="137" customFormat="1" ht="9" customHeight="1">
      <c r="A55" s="191"/>
      <c r="B55" s="195"/>
      <c r="C55" s="753" t="s">
        <v>330</v>
      </c>
      <c r="D55" s="754"/>
      <c r="E55" s="754"/>
      <c r="F55" s="755"/>
      <c r="G55" s="759"/>
      <c r="H55" s="759"/>
      <c r="I55" s="759"/>
      <c r="J55" s="759"/>
      <c r="K55" s="759"/>
      <c r="L55" s="760"/>
      <c r="M55" s="760"/>
      <c r="N55" s="760"/>
      <c r="O55" s="196"/>
      <c r="P55" s="196"/>
      <c r="Q55" s="135"/>
      <c r="R55" s="135"/>
      <c r="S55" s="135"/>
    </row>
    <row r="56" spans="1:39" s="137" customFormat="1" ht="22.5" customHeight="1">
      <c r="A56" s="191"/>
      <c r="B56" s="197"/>
      <c r="C56" s="756"/>
      <c r="D56" s="757"/>
      <c r="E56" s="757"/>
      <c r="F56" s="758"/>
      <c r="G56" s="744">
        <v>0</v>
      </c>
      <c r="H56" s="744"/>
      <c r="I56" s="744"/>
      <c r="J56" s="744">
        <v>0</v>
      </c>
      <c r="K56" s="744"/>
      <c r="L56" s="745">
        <v>0</v>
      </c>
      <c r="M56" s="746"/>
      <c r="N56" s="747"/>
      <c r="O56" s="194"/>
      <c r="P56" s="194"/>
      <c r="Q56" s="135"/>
      <c r="R56" s="135"/>
      <c r="S56" s="135"/>
    </row>
    <row r="57" spans="1:39" s="137" customFormat="1" ht="18" customHeight="1">
      <c r="A57" s="191"/>
      <c r="B57" s="748" t="s">
        <v>331</v>
      </c>
      <c r="C57" s="748"/>
      <c r="D57" s="748"/>
      <c r="E57" s="748"/>
      <c r="F57" s="748"/>
      <c r="G57" s="748"/>
      <c r="H57" s="748"/>
      <c r="I57" s="748"/>
      <c r="J57" s="748"/>
      <c r="K57" s="748"/>
      <c r="L57" s="748"/>
      <c r="M57" s="748"/>
      <c r="N57" s="748"/>
      <c r="O57" s="748"/>
      <c r="P57" s="748"/>
      <c r="Q57" s="748"/>
      <c r="R57" s="748"/>
      <c r="S57" s="748"/>
    </row>
    <row r="58" spans="1:39" ht="18.600000000000001" customHeight="1">
      <c r="A58" s="134"/>
      <c r="B58" s="169" t="s">
        <v>332</v>
      </c>
      <c r="C58" s="134"/>
      <c r="D58" s="134"/>
      <c r="E58" s="134"/>
      <c r="F58" s="134"/>
      <c r="G58" s="134"/>
      <c r="H58" s="134"/>
      <c r="I58" s="134"/>
      <c r="J58" s="134"/>
      <c r="K58" s="134"/>
      <c r="L58" s="134"/>
      <c r="M58" s="134"/>
      <c r="N58" s="134"/>
      <c r="O58" s="134"/>
      <c r="P58" s="134"/>
      <c r="Q58" s="134"/>
      <c r="R58" s="134"/>
      <c r="S58" s="134"/>
    </row>
    <row r="59" spans="1:39" s="199" customFormat="1" ht="17.45" customHeight="1">
      <c r="A59" s="198"/>
      <c r="B59" s="749" t="s">
        <v>333</v>
      </c>
      <c r="C59" s="749"/>
      <c r="D59" s="749"/>
      <c r="E59" s="749"/>
      <c r="F59" s="749"/>
      <c r="G59" s="749"/>
      <c r="H59" s="749"/>
      <c r="I59" s="749"/>
      <c r="J59" s="749"/>
      <c r="K59" s="749"/>
      <c r="L59" s="749"/>
      <c r="M59" s="749"/>
      <c r="N59" s="749"/>
      <c r="O59" s="749"/>
      <c r="P59" s="749"/>
      <c r="Q59" s="749"/>
      <c r="R59" s="749"/>
      <c r="S59" s="749"/>
    </row>
    <row r="60" spans="1:39" ht="18.600000000000001" customHeight="1">
      <c r="A60" s="134"/>
      <c r="B60" s="169" t="s">
        <v>334</v>
      </c>
      <c r="C60" s="134"/>
      <c r="D60" s="134"/>
      <c r="E60" s="134"/>
      <c r="F60" s="134"/>
      <c r="G60" s="134"/>
      <c r="H60" s="134"/>
      <c r="I60" s="134"/>
      <c r="J60" s="134"/>
      <c r="K60" s="134"/>
      <c r="L60" s="134"/>
      <c r="M60" s="134"/>
      <c r="N60" s="134"/>
      <c r="O60" s="134"/>
      <c r="P60" s="134"/>
      <c r="Q60" s="134"/>
      <c r="R60" s="134"/>
      <c r="S60" s="134"/>
    </row>
    <row r="61" spans="1:39" ht="31.5" customHeight="1">
      <c r="A61" s="198"/>
      <c r="B61" s="750" t="s">
        <v>335</v>
      </c>
      <c r="C61" s="751"/>
      <c r="D61" s="751"/>
      <c r="E61" s="751"/>
      <c r="F61" s="751"/>
      <c r="G61" s="751"/>
      <c r="H61" s="751"/>
      <c r="I61" s="751"/>
      <c r="J61" s="751"/>
      <c r="K61" s="751"/>
      <c r="L61" s="751"/>
      <c r="M61" s="751"/>
      <c r="N61" s="751"/>
      <c r="O61" s="751"/>
      <c r="P61" s="751"/>
      <c r="Q61" s="751"/>
      <c r="R61" s="751"/>
      <c r="S61" s="751"/>
    </row>
    <row r="62" spans="1:39" ht="18.600000000000001" customHeight="1">
      <c r="A62" s="134"/>
      <c r="B62" s="169" t="s">
        <v>336</v>
      </c>
      <c r="C62" s="134"/>
      <c r="D62" s="169"/>
      <c r="E62" s="169"/>
      <c r="F62" s="169"/>
      <c r="G62" s="169"/>
      <c r="H62" s="169"/>
      <c r="I62" s="169"/>
      <c r="J62" s="169"/>
      <c r="K62" s="169"/>
      <c r="L62" s="169"/>
      <c r="M62" s="169"/>
      <c r="N62" s="169"/>
      <c r="O62" s="169"/>
      <c r="P62" s="169"/>
      <c r="Q62" s="169"/>
      <c r="R62" s="134"/>
      <c r="S62" s="134"/>
    </row>
    <row r="63" spans="1:39" ht="30" customHeight="1">
      <c r="A63" s="134"/>
      <c r="B63" s="752" t="s">
        <v>337</v>
      </c>
      <c r="C63" s="752"/>
      <c r="D63" s="752"/>
      <c r="E63" s="752"/>
      <c r="F63" s="752"/>
      <c r="G63" s="134"/>
      <c r="H63" s="134"/>
      <c r="I63" s="134"/>
      <c r="J63" s="134"/>
      <c r="K63" s="134"/>
      <c r="L63" s="134"/>
      <c r="M63" s="134"/>
      <c r="N63" s="134"/>
      <c r="O63" s="134"/>
      <c r="P63" s="134"/>
      <c r="Q63" s="134"/>
      <c r="R63" s="134"/>
      <c r="S63" s="134"/>
    </row>
    <row r="64" spans="1:39" ht="9" customHeight="1">
      <c r="A64" s="134"/>
      <c r="B64" s="761">
        <f>O44+O46-D64</f>
        <v>0</v>
      </c>
      <c r="C64" s="762"/>
      <c r="D64" s="762"/>
      <c r="E64" s="762"/>
      <c r="F64" s="763"/>
      <c r="G64" s="134"/>
      <c r="H64" s="134"/>
      <c r="I64" s="134"/>
      <c r="J64" s="134"/>
      <c r="K64" s="134"/>
      <c r="L64" s="134"/>
      <c r="M64" s="134"/>
      <c r="N64" s="134"/>
      <c r="O64" s="134"/>
      <c r="P64" s="134"/>
      <c r="Q64" s="134"/>
      <c r="R64" s="134"/>
      <c r="S64" s="134"/>
    </row>
    <row r="65" spans="1:39" ht="22.5" customHeight="1">
      <c r="A65" s="134"/>
      <c r="B65" s="764">
        <v>100</v>
      </c>
      <c r="C65" s="764"/>
      <c r="D65" s="764"/>
      <c r="E65" s="764"/>
      <c r="F65" s="764"/>
      <c r="G65" s="200"/>
      <c r="H65" s="200"/>
      <c r="I65" s="200"/>
      <c r="J65" s="200"/>
      <c r="K65" s="200"/>
      <c r="L65" s="200"/>
      <c r="M65" s="200"/>
      <c r="N65" s="200"/>
      <c r="O65" s="200"/>
      <c r="P65" s="200"/>
      <c r="Q65" s="200"/>
      <c r="R65" s="200"/>
      <c r="S65" s="200"/>
      <c r="T65" s="156"/>
      <c r="U65" s="156"/>
      <c r="V65" s="156"/>
      <c r="W65" s="156"/>
      <c r="X65" s="156"/>
    </row>
    <row r="66" spans="1:39" ht="15" customHeight="1">
      <c r="B66" s="654"/>
      <c r="C66" s="654"/>
      <c r="D66" s="654"/>
      <c r="E66" s="654"/>
      <c r="F66" s="654"/>
      <c r="G66" s="654"/>
      <c r="H66" s="654"/>
      <c r="I66" s="654"/>
      <c r="J66" s="654"/>
      <c r="K66" s="654"/>
      <c r="L66" s="654"/>
      <c r="M66" s="654"/>
      <c r="N66" s="654"/>
      <c r="O66" s="654"/>
      <c r="P66" s="654"/>
      <c r="Q66" s="654"/>
      <c r="R66" s="654"/>
      <c r="S66" s="654"/>
      <c r="T66" s="156"/>
      <c r="U66" s="156"/>
      <c r="V66" s="156"/>
      <c r="W66" s="156"/>
      <c r="X66" s="156"/>
      <c r="Y66" s="156"/>
      <c r="Z66" s="156"/>
      <c r="AA66" s="156"/>
      <c r="AB66" s="156"/>
      <c r="AC66" s="156"/>
      <c r="AD66" s="156"/>
      <c r="AE66" s="156"/>
      <c r="AF66" s="156"/>
      <c r="AG66" s="156"/>
      <c r="AH66" s="156"/>
      <c r="AI66" s="156"/>
      <c r="AJ66" s="156"/>
      <c r="AK66" s="156"/>
      <c r="AL66" s="156"/>
      <c r="AM66" s="156"/>
    </row>
    <row r="67" spans="1:39" ht="27.75" customHeight="1">
      <c r="B67" s="765" t="s">
        <v>338</v>
      </c>
      <c r="C67" s="765"/>
      <c r="D67" s="765"/>
      <c r="E67" s="765"/>
      <c r="F67" s="765"/>
      <c r="G67" s="765"/>
      <c r="H67" s="765"/>
      <c r="I67" s="765"/>
      <c r="J67" s="765"/>
      <c r="K67" s="765"/>
      <c r="L67" s="765"/>
      <c r="M67" s="765"/>
      <c r="N67" s="765"/>
      <c r="O67" s="765"/>
      <c r="P67" s="765"/>
      <c r="Q67" s="765"/>
      <c r="R67" s="765"/>
      <c r="S67" s="765"/>
      <c r="T67" s="156"/>
      <c r="U67" s="156"/>
      <c r="V67" s="156"/>
      <c r="W67" s="156"/>
      <c r="X67" s="156"/>
      <c r="Y67" s="156"/>
      <c r="Z67" s="156"/>
      <c r="AA67" s="156"/>
      <c r="AB67" s="156"/>
      <c r="AC67" s="156"/>
      <c r="AD67" s="156"/>
      <c r="AE67" s="156"/>
      <c r="AF67" s="156"/>
      <c r="AG67" s="156"/>
      <c r="AH67" s="156"/>
      <c r="AI67" s="156"/>
      <c r="AJ67" s="156"/>
      <c r="AK67" s="156"/>
      <c r="AL67" s="156"/>
      <c r="AM67" s="156"/>
    </row>
    <row r="68" spans="1:39" ht="15" customHeight="1">
      <c r="B68" s="201" t="s">
        <v>275</v>
      </c>
      <c r="C68" s="135"/>
      <c r="D68" s="151"/>
      <c r="E68" s="151"/>
      <c r="F68" s="151"/>
      <c r="G68" s="151"/>
      <c r="H68" s="151"/>
      <c r="I68" s="151"/>
      <c r="J68" s="151"/>
      <c r="K68" s="151"/>
      <c r="L68" s="151"/>
      <c r="M68" s="151"/>
      <c r="N68" s="151"/>
      <c r="O68" s="151"/>
      <c r="P68" s="151"/>
      <c r="Q68" s="151"/>
      <c r="R68" s="151"/>
      <c r="S68" s="151"/>
    </row>
    <row r="69" spans="1:39" ht="24.75" customHeight="1">
      <c r="B69" s="743" t="s">
        <v>339</v>
      </c>
      <c r="C69" s="743"/>
      <c r="D69" s="743"/>
      <c r="E69" s="743"/>
      <c r="F69" s="743"/>
      <c r="G69" s="743"/>
      <c r="H69" s="743"/>
      <c r="I69" s="743"/>
      <c r="J69" s="743"/>
      <c r="K69" s="743"/>
      <c r="L69" s="743"/>
      <c r="M69" s="743"/>
      <c r="N69" s="743"/>
      <c r="O69" s="743"/>
      <c r="P69" s="743"/>
      <c r="Q69" s="743"/>
      <c r="R69" s="743"/>
      <c r="S69" s="743"/>
      <c r="T69" s="156"/>
      <c r="U69" s="156"/>
      <c r="V69" s="156"/>
      <c r="W69" s="156"/>
      <c r="X69" s="156"/>
      <c r="Y69" s="156"/>
      <c r="Z69" s="156"/>
      <c r="AA69" s="156"/>
      <c r="AB69" s="156"/>
      <c r="AC69" s="156"/>
      <c r="AD69" s="156"/>
      <c r="AE69" s="156"/>
      <c r="AF69" s="156"/>
      <c r="AG69" s="156"/>
      <c r="AH69" s="156"/>
      <c r="AI69" s="156"/>
      <c r="AJ69" s="156"/>
      <c r="AK69" s="156"/>
      <c r="AL69" s="156"/>
      <c r="AM69" s="156"/>
    </row>
    <row r="106" spans="2:21" ht="22.5" customHeight="1">
      <c r="B106" s="202"/>
      <c r="D106" s="29"/>
      <c r="E106" s="29"/>
      <c r="F106" s="29"/>
      <c r="G106" s="29"/>
      <c r="H106" s="29"/>
      <c r="I106" s="29"/>
      <c r="J106" s="29"/>
      <c r="K106" s="29"/>
      <c r="L106" s="29"/>
      <c r="M106" s="29"/>
      <c r="N106" s="29"/>
      <c r="O106" s="29"/>
      <c r="P106" s="29"/>
      <c r="Q106" s="29"/>
      <c r="R106" s="29"/>
      <c r="S106" s="29"/>
      <c r="T106" s="29"/>
      <c r="U106" s="29"/>
    </row>
    <row r="109" spans="2:21" ht="30" customHeight="1"/>
    <row r="321" ht="65.25" customHeight="1"/>
  </sheetData>
  <mergeCells count="126">
    <mergeCell ref="R2:S2"/>
    <mergeCell ref="B4:S4"/>
    <mergeCell ref="D6:F6"/>
    <mergeCell ref="G6:Q6"/>
    <mergeCell ref="D7:F7"/>
    <mergeCell ref="G7:Q7"/>
    <mergeCell ref="D13:F13"/>
    <mergeCell ref="G13:Q13"/>
    <mergeCell ref="E16:R16"/>
    <mergeCell ref="E19:Q19"/>
    <mergeCell ref="E20:Q20"/>
    <mergeCell ref="E21:Q21"/>
    <mergeCell ref="D9:F9"/>
    <mergeCell ref="G9:Q9"/>
    <mergeCell ref="D10:F10"/>
    <mergeCell ref="G10:Q10"/>
    <mergeCell ref="D12:F12"/>
    <mergeCell ref="G12:Q12"/>
    <mergeCell ref="B31:C32"/>
    <mergeCell ref="D31:F31"/>
    <mergeCell ref="G31:I31"/>
    <mergeCell ref="J31:K31"/>
    <mergeCell ref="L31:N31"/>
    <mergeCell ref="O31:Q31"/>
    <mergeCell ref="J32:K32"/>
    <mergeCell ref="E22:Q22"/>
    <mergeCell ref="C26:S26"/>
    <mergeCell ref="B28:S28"/>
    <mergeCell ref="B30:C30"/>
    <mergeCell ref="D30:F30"/>
    <mergeCell ref="G30:I30"/>
    <mergeCell ref="J30:K30"/>
    <mergeCell ref="L30:N30"/>
    <mergeCell ref="O30:Q30"/>
    <mergeCell ref="B35:C36"/>
    <mergeCell ref="D35:F35"/>
    <mergeCell ref="G35:I35"/>
    <mergeCell ref="J35:K35"/>
    <mergeCell ref="L35:N35"/>
    <mergeCell ref="O35:Q35"/>
    <mergeCell ref="J36:K36"/>
    <mergeCell ref="B33:C34"/>
    <mergeCell ref="D33:F33"/>
    <mergeCell ref="G33:I33"/>
    <mergeCell ref="J33:K33"/>
    <mergeCell ref="L33:N33"/>
    <mergeCell ref="O33:Q33"/>
    <mergeCell ref="J34:K34"/>
    <mergeCell ref="B39:C40"/>
    <mergeCell ref="D39:F39"/>
    <mergeCell ref="G39:I39"/>
    <mergeCell ref="J39:K39"/>
    <mergeCell ref="L39:N39"/>
    <mergeCell ref="O39:Q39"/>
    <mergeCell ref="J40:K40"/>
    <mergeCell ref="B37:C38"/>
    <mergeCell ref="D37:F37"/>
    <mergeCell ref="G37:I37"/>
    <mergeCell ref="J37:K37"/>
    <mergeCell ref="L37:N37"/>
    <mergeCell ref="O37:Q37"/>
    <mergeCell ref="J38:K38"/>
    <mergeCell ref="J45:K45"/>
    <mergeCell ref="B42:C43"/>
    <mergeCell ref="O42:Q43"/>
    <mergeCell ref="R42:R43"/>
    <mergeCell ref="S42:S43"/>
    <mergeCell ref="D43:F43"/>
    <mergeCell ref="G43:I43"/>
    <mergeCell ref="J43:K43"/>
    <mergeCell ref="L43:N43"/>
    <mergeCell ref="L47:N47"/>
    <mergeCell ref="O47:Q48"/>
    <mergeCell ref="R47:R48"/>
    <mergeCell ref="S47:S48"/>
    <mergeCell ref="E48:F48"/>
    <mergeCell ref="H48:I48"/>
    <mergeCell ref="M48:N48"/>
    <mergeCell ref="O45:Q45"/>
    <mergeCell ref="C46:C48"/>
    <mergeCell ref="D46:F46"/>
    <mergeCell ref="G46:I46"/>
    <mergeCell ref="J46:K46"/>
    <mergeCell ref="L46:N46"/>
    <mergeCell ref="O46:Q46"/>
    <mergeCell ref="D47:F47"/>
    <mergeCell ref="G47:I47"/>
    <mergeCell ref="J47:K47"/>
    <mergeCell ref="C44:C45"/>
    <mergeCell ref="D44:F44"/>
    <mergeCell ref="G44:I44"/>
    <mergeCell ref="J44:K44"/>
    <mergeCell ref="L44:N45"/>
    <mergeCell ref="D45:F45"/>
    <mergeCell ref="G45:I45"/>
    <mergeCell ref="B49:B50"/>
    <mergeCell ref="C49:C50"/>
    <mergeCell ref="D49:R49"/>
    <mergeCell ref="D50:R50"/>
    <mergeCell ref="B51:S51"/>
    <mergeCell ref="B52:F54"/>
    <mergeCell ref="G52:I52"/>
    <mergeCell ref="J52:K52"/>
    <mergeCell ref="L52:N52"/>
    <mergeCell ref="G53:I53"/>
    <mergeCell ref="J53:K53"/>
    <mergeCell ref="L53:N53"/>
    <mergeCell ref="G54:I54"/>
    <mergeCell ref="J54:K54"/>
    <mergeCell ref="L54:N54"/>
    <mergeCell ref="B69:S69"/>
    <mergeCell ref="J56:K56"/>
    <mergeCell ref="L56:N56"/>
    <mergeCell ref="B57:S57"/>
    <mergeCell ref="B59:S59"/>
    <mergeCell ref="B61:S61"/>
    <mergeCell ref="B63:F63"/>
    <mergeCell ref="C55:F56"/>
    <mergeCell ref="G55:I55"/>
    <mergeCell ref="J55:K55"/>
    <mergeCell ref="L55:N55"/>
    <mergeCell ref="G56:I56"/>
    <mergeCell ref="B64:F64"/>
    <mergeCell ref="B65:F65"/>
    <mergeCell ref="B66:S66"/>
    <mergeCell ref="B67:S67"/>
  </mergeCells>
  <phoneticPr fontId="4"/>
  <dataValidations count="6">
    <dataValidation type="list" allowBlank="1" showInputMessage="1" showErrorMessage="1" prompt="下記リストから選択" sqref="R19:R22" xr:uid="{090BDE01-BBC5-4977-957E-B7BC9E876A54}">
      <formula1>"別紙1,別紙2,別紙3,別紙4"</formula1>
    </dataValidation>
    <dataValidation type="list" allowBlank="1" showInputMessage="1" showErrorMessage="1" prompt="該当する場合「☑」を選択" sqref="D22" xr:uid="{5F354A56-CDA2-4CA8-9A2E-7BAF86AB1C19}">
      <formula1>"□,☑"</formula1>
    </dataValidation>
    <dataValidation allowBlank="1" showInputMessage="1" showErrorMessage="1" prompt="自動入力" sqref="J38:K38 J32:K32 J34:K34 J36:K36 J40:K40" xr:uid="{FCD21223-8AF2-4FD9-BD30-FDF558A3B08A}"/>
    <dataValidation type="list" allowBlank="1" showInputMessage="1" showErrorMessage="1" prompt="7~11を選択" sqref="P38 P32 P34 P36 P40 E38 H38 M38 E32 H32 M32 E34 H34 M34 E36 H36 M36 E40 H40 M40" xr:uid="{466A4E3C-0A81-4075-AEB3-2A4F5E6640B3}">
      <formula1>"7,8,9,10,11"</formula1>
    </dataValidation>
    <dataValidation imeMode="hiragana" allowBlank="1" showInputMessage="1" showErrorMessage="1" sqref="G12:Q12 G9:Q9 G6:Q6" xr:uid="{FA6C2C9E-32C8-42C5-8B68-54F6EF81DEE6}"/>
    <dataValidation imeMode="off" allowBlank="1" showInputMessage="1" showErrorMessage="1" sqref="R47 L55:P55 L53:P53 G53:K56 D44:K45 R44:S45 S50" xr:uid="{EBC6AC4B-5067-466D-B957-CDAB4BF6432F}"/>
  </dataValidations>
  <printOptions horizontalCentered="1"/>
  <pageMargins left="0.59055118110236227" right="0.31496062992125984" top="0.55118110236220474" bottom="0.15748031496062992" header="0.31496062992125984" footer="0.31496062992125984"/>
  <pageSetup paperSize="9" scale="86"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3DB42-0B91-4850-B47A-BF5EA38AB4A5}">
  <sheetPr>
    <tabColor rgb="FFCCFFCC"/>
  </sheetPr>
  <dimension ref="A1:H31"/>
  <sheetViews>
    <sheetView showGridLines="0" view="pageBreakPreview" zoomScale="73" zoomScaleNormal="55" zoomScaleSheetLayoutView="100" workbookViewId="0">
      <selection activeCell="D3" sqref="D3"/>
    </sheetView>
  </sheetViews>
  <sheetFormatPr defaultColWidth="4.875" defaultRowHeight="18.75"/>
  <cols>
    <col min="1" max="1" width="2.25" style="2" customWidth="1"/>
    <col min="2" max="2" width="4.125" style="2" customWidth="1"/>
    <col min="3" max="3" width="25.875" style="2" customWidth="1"/>
    <col min="4" max="4" width="4.875" style="2" customWidth="1"/>
    <col min="5" max="5" width="25.875" style="2" customWidth="1"/>
    <col min="6" max="6" width="4.875" style="2" customWidth="1"/>
    <col min="7" max="7" width="25.875" style="2" customWidth="1"/>
    <col min="8" max="8" width="34.375" style="2" customWidth="1"/>
    <col min="9" max="9" width="3.125" style="2" customWidth="1"/>
    <col min="10" max="247" width="9" style="2" customWidth="1"/>
    <col min="248" max="248" width="2.25" style="2" customWidth="1"/>
    <col min="249" max="249" width="4.875" style="2" customWidth="1"/>
    <col min="250" max="250" width="25.875" style="2" customWidth="1"/>
    <col min="251" max="251" width="4.875" style="2" customWidth="1"/>
    <col min="252" max="252" width="25.875" style="2" customWidth="1"/>
    <col min="253" max="253" width="4.875" style="2" customWidth="1"/>
    <col min="254" max="254" width="25.875" style="2" customWidth="1"/>
    <col min="255" max="16384" width="4.875" style="2"/>
  </cols>
  <sheetData>
    <row r="1" spans="1:8">
      <c r="A1" s="134"/>
      <c r="B1" s="134" t="s">
        <v>340</v>
      </c>
      <c r="C1" s="134"/>
      <c r="D1" s="134"/>
      <c r="E1" s="134"/>
      <c r="F1" s="134"/>
      <c r="G1" s="134"/>
      <c r="H1" s="134"/>
    </row>
    <row r="2" spans="1:8">
      <c r="A2" s="134"/>
      <c r="B2" s="203" t="s">
        <v>341</v>
      </c>
      <c r="C2" s="204"/>
      <c r="D2" s="204"/>
      <c r="E2" s="204"/>
      <c r="F2" s="204"/>
      <c r="G2" s="204"/>
      <c r="H2" s="204" t="s">
        <v>342</v>
      </c>
    </row>
    <row r="3" spans="1:8" s="208" customFormat="1" ht="24" customHeight="1">
      <c r="A3" s="109"/>
      <c r="B3" s="205" t="str">
        <f>[1]別紙１①!D19</f>
        <v>□</v>
      </c>
      <c r="C3" s="109" t="s">
        <v>343</v>
      </c>
      <c r="D3" s="206" t="str">
        <f>[1]別紙１①!D20</f>
        <v>☑</v>
      </c>
      <c r="E3" s="109" t="s">
        <v>344</v>
      </c>
      <c r="F3" s="206" t="str">
        <f>[1]別紙１①!D21</f>
        <v>□</v>
      </c>
      <c r="G3" s="109" t="s">
        <v>345</v>
      </c>
      <c r="H3" s="207" t="str">
        <f>[1]はじめに!D5&amp;""</f>
        <v>あいうえお集落協定</v>
      </c>
    </row>
    <row r="4" spans="1:8" s="202" customFormat="1" ht="14.25" customHeight="1">
      <c r="A4" s="209"/>
      <c r="B4" s="210"/>
      <c r="C4" s="211"/>
      <c r="D4" s="212"/>
      <c r="E4" s="211"/>
      <c r="F4" s="212"/>
      <c r="G4" s="211"/>
      <c r="H4" s="213"/>
    </row>
    <row r="5" spans="1:8">
      <c r="B5" s="214"/>
      <c r="C5" s="215"/>
      <c r="D5" s="216"/>
      <c r="E5" s="216"/>
      <c r="F5" s="216"/>
      <c r="G5" s="216"/>
      <c r="H5" s="217"/>
    </row>
    <row r="6" spans="1:8">
      <c r="B6" s="214"/>
      <c r="C6" s="218"/>
      <c r="D6" s="219"/>
      <c r="E6" s="219"/>
      <c r="F6" s="219"/>
      <c r="G6" s="219"/>
      <c r="H6" s="220"/>
    </row>
    <row r="7" spans="1:8">
      <c r="B7" s="214"/>
      <c r="C7" s="218"/>
      <c r="D7" s="219"/>
      <c r="E7" s="219"/>
      <c r="F7" s="219"/>
      <c r="G7" s="219"/>
      <c r="H7" s="220"/>
    </row>
    <row r="8" spans="1:8">
      <c r="B8" s="214"/>
      <c r="C8" s="218"/>
      <c r="D8" s="219"/>
      <c r="E8" s="219"/>
      <c r="F8" s="219"/>
      <c r="G8" s="219"/>
      <c r="H8" s="220"/>
    </row>
    <row r="9" spans="1:8">
      <c r="B9" s="214"/>
      <c r="C9" s="218"/>
      <c r="D9" s="219"/>
      <c r="E9" s="219"/>
      <c r="F9" s="219"/>
      <c r="G9" s="219"/>
      <c r="H9" s="220"/>
    </row>
    <row r="10" spans="1:8">
      <c r="B10" s="214"/>
      <c r="C10" s="218"/>
      <c r="D10" s="219"/>
      <c r="E10" s="219"/>
      <c r="F10" s="219"/>
      <c r="G10" s="219"/>
      <c r="H10" s="220"/>
    </row>
    <row r="11" spans="1:8">
      <c r="B11" s="214"/>
      <c r="C11" s="218"/>
      <c r="D11" s="219"/>
      <c r="E11" s="219"/>
      <c r="F11" s="219"/>
      <c r="G11" s="219"/>
      <c r="H11" s="220"/>
    </row>
    <row r="12" spans="1:8">
      <c r="B12" s="214"/>
      <c r="C12" s="218"/>
      <c r="D12" s="219"/>
      <c r="E12" s="219"/>
      <c r="F12" s="219"/>
      <c r="G12" s="219"/>
      <c r="H12" s="220"/>
    </row>
    <row r="13" spans="1:8">
      <c r="B13" s="214"/>
      <c r="C13" s="218"/>
      <c r="D13" s="219"/>
      <c r="E13" s="219"/>
      <c r="F13" s="219"/>
      <c r="G13" s="219"/>
      <c r="H13" s="220"/>
    </row>
    <row r="14" spans="1:8">
      <c r="B14" s="214"/>
      <c r="C14" s="218"/>
      <c r="D14" s="219"/>
      <c r="E14" s="219"/>
      <c r="F14" s="219"/>
      <c r="G14" s="219"/>
      <c r="H14" s="220"/>
    </row>
    <row r="15" spans="1:8">
      <c r="B15" s="214"/>
      <c r="C15" s="218"/>
      <c r="D15" s="219"/>
      <c r="E15" s="219"/>
      <c r="F15" s="219"/>
      <c r="G15" s="219"/>
      <c r="H15" s="220"/>
    </row>
    <row r="16" spans="1:8">
      <c r="B16" s="214"/>
      <c r="C16" s="218"/>
      <c r="D16" s="219"/>
      <c r="E16" s="219"/>
      <c r="F16" s="219"/>
      <c r="G16" s="219"/>
      <c r="H16" s="220"/>
    </row>
    <row r="17" spans="2:8">
      <c r="B17" s="214"/>
      <c r="C17" s="218"/>
      <c r="D17" s="219"/>
      <c r="E17" s="219"/>
      <c r="F17" s="219"/>
      <c r="G17" s="219"/>
      <c r="H17" s="220"/>
    </row>
    <row r="18" spans="2:8">
      <c r="B18" s="214"/>
      <c r="C18" s="218"/>
      <c r="D18" s="219"/>
      <c r="E18" s="219"/>
      <c r="F18" s="219"/>
      <c r="G18" s="219"/>
      <c r="H18" s="220"/>
    </row>
    <row r="19" spans="2:8">
      <c r="B19" s="214"/>
      <c r="C19" s="218"/>
      <c r="D19" s="219"/>
      <c r="E19" s="219"/>
      <c r="F19" s="219"/>
      <c r="G19" s="219"/>
      <c r="H19" s="220"/>
    </row>
    <row r="20" spans="2:8">
      <c r="B20" s="214"/>
      <c r="C20" s="218"/>
      <c r="D20" s="219"/>
      <c r="E20" s="219"/>
      <c r="F20" s="219"/>
      <c r="G20" s="219"/>
      <c r="H20" s="220"/>
    </row>
    <row r="21" spans="2:8">
      <c r="B21" s="214"/>
      <c r="C21" s="218"/>
      <c r="D21" s="219"/>
      <c r="E21" s="219"/>
      <c r="F21" s="219"/>
      <c r="G21" s="219"/>
      <c r="H21" s="220"/>
    </row>
    <row r="22" spans="2:8">
      <c r="B22" s="214"/>
      <c r="C22" s="218"/>
      <c r="D22" s="219"/>
      <c r="E22" s="219"/>
      <c r="F22" s="219"/>
      <c r="G22" s="219"/>
      <c r="H22" s="220"/>
    </row>
    <row r="23" spans="2:8">
      <c r="B23" s="214"/>
      <c r="C23" s="218"/>
      <c r="D23" s="219"/>
      <c r="E23" s="219"/>
      <c r="F23" s="219"/>
      <c r="G23" s="219"/>
      <c r="H23" s="220"/>
    </row>
    <row r="24" spans="2:8">
      <c r="B24" s="214"/>
      <c r="C24" s="218"/>
      <c r="D24" s="219"/>
      <c r="E24" s="219"/>
      <c r="F24" s="219"/>
      <c r="G24" s="219"/>
      <c r="H24" s="220"/>
    </row>
    <row r="25" spans="2:8">
      <c r="B25" s="214"/>
      <c r="C25" s="218"/>
      <c r="D25" s="219"/>
      <c r="E25" s="219"/>
      <c r="F25" s="219"/>
      <c r="G25" s="219"/>
      <c r="H25" s="220"/>
    </row>
    <row r="26" spans="2:8">
      <c r="B26" s="214"/>
      <c r="C26" s="218"/>
      <c r="D26" s="219"/>
      <c r="E26" s="219"/>
      <c r="F26" s="219"/>
      <c r="G26" s="219"/>
      <c r="H26" s="220"/>
    </row>
    <row r="27" spans="2:8">
      <c r="B27" s="214"/>
      <c r="C27" s="218"/>
      <c r="D27" s="219"/>
      <c r="E27" s="219"/>
      <c r="F27" s="219"/>
      <c r="G27" s="219"/>
      <c r="H27" s="220"/>
    </row>
    <row r="28" spans="2:8">
      <c r="B28" s="214"/>
      <c r="C28" s="218"/>
      <c r="D28" s="219"/>
      <c r="E28" s="219"/>
      <c r="F28" s="219"/>
      <c r="G28" s="219"/>
      <c r="H28" s="220"/>
    </row>
    <row r="29" spans="2:8">
      <c r="B29" s="214"/>
      <c r="C29" s="218"/>
      <c r="D29" s="219"/>
      <c r="E29" s="219"/>
      <c r="F29" s="219"/>
      <c r="G29" s="219"/>
      <c r="H29" s="220"/>
    </row>
    <row r="30" spans="2:8">
      <c r="B30" s="214"/>
      <c r="C30" s="218"/>
      <c r="D30" s="219"/>
      <c r="E30" s="219"/>
      <c r="F30" s="219"/>
      <c r="G30" s="219"/>
      <c r="H30" s="220"/>
    </row>
    <row r="31" spans="2:8">
      <c r="B31" s="214"/>
      <c r="C31" s="221"/>
      <c r="D31" s="12"/>
      <c r="E31" s="12"/>
      <c r="F31" s="12"/>
      <c r="G31" s="12"/>
      <c r="H31" s="222"/>
    </row>
  </sheetData>
  <phoneticPr fontId="4"/>
  <printOptions horizontalCentered="1"/>
  <pageMargins left="0.19685039370078741" right="0.19685039370078741" top="0.55118110236220474" bottom="0.35433070866141736" header="0.31496062992125984" footer="0.31496062992125984"/>
  <pageSetup paperSize="9" scale="92"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5F6C-81FD-4BED-87FB-DC5FAAD08CBC}">
  <sheetPr>
    <tabColor rgb="FFCCFFCC"/>
    <pageSetUpPr fitToPage="1"/>
  </sheetPr>
  <dimension ref="A1:AL63"/>
  <sheetViews>
    <sheetView showGridLines="0" view="pageBreakPreview" zoomScaleNormal="100" zoomScaleSheetLayoutView="70" workbookViewId="0">
      <selection activeCell="B7" sqref="B7"/>
    </sheetView>
  </sheetViews>
  <sheetFormatPr defaultColWidth="5.625" defaultRowHeight="28.5"/>
  <cols>
    <col min="1" max="1" width="17.5" style="226" customWidth="1"/>
    <col min="2" max="2" width="32.625" style="226" customWidth="1"/>
    <col min="3" max="3" width="41.625" style="226" customWidth="1"/>
    <col min="4" max="4" width="11.25" style="594" customWidth="1"/>
    <col min="5" max="8" width="6" style="226" customWidth="1"/>
    <col min="9" max="10" width="10.5" style="226" customWidth="1"/>
    <col min="11" max="11" width="5.875" style="225" customWidth="1"/>
    <col min="12" max="12" width="11.125" style="226" customWidth="1"/>
    <col min="13" max="15" width="5.5" style="226" customWidth="1"/>
    <col min="16" max="36" width="5.625" style="226"/>
    <col min="37" max="37" width="5.625" style="225"/>
    <col min="38" max="255" width="5.625" style="226"/>
    <col min="256" max="257" width="7.5" style="226" customWidth="1"/>
    <col min="258" max="511" width="5.625" style="226"/>
    <col min="512" max="513" width="7.5" style="226" customWidth="1"/>
    <col min="514" max="767" width="5.625" style="226"/>
    <col min="768" max="769" width="7.5" style="226" customWidth="1"/>
    <col min="770" max="1023" width="5.625" style="226"/>
    <col min="1024" max="1025" width="7.5" style="226" customWidth="1"/>
    <col min="1026" max="1279" width="5.625" style="226"/>
    <col min="1280" max="1281" width="7.5" style="226" customWidth="1"/>
    <col min="1282" max="1535" width="5.625" style="226"/>
    <col min="1536" max="1537" width="7.5" style="226" customWidth="1"/>
    <col min="1538" max="1791" width="5.625" style="226"/>
    <col min="1792" max="1793" width="7.5" style="226" customWidth="1"/>
    <col min="1794" max="2047" width="5.625" style="226"/>
    <col min="2048" max="2049" width="7.5" style="226" customWidth="1"/>
    <col min="2050" max="2303" width="5.625" style="226"/>
    <col min="2304" max="2305" width="7.5" style="226" customWidth="1"/>
    <col min="2306" max="2559" width="5.625" style="226"/>
    <col min="2560" max="2561" width="7.5" style="226" customWidth="1"/>
    <col min="2562" max="2815" width="5.625" style="226"/>
    <col min="2816" max="2817" width="7.5" style="226" customWidth="1"/>
    <col min="2818" max="3071" width="5.625" style="226"/>
    <col min="3072" max="3073" width="7.5" style="226" customWidth="1"/>
    <col min="3074" max="3327" width="5.625" style="226"/>
    <col min="3328" max="3329" width="7.5" style="226" customWidth="1"/>
    <col min="3330" max="3583" width="5.625" style="226"/>
    <col min="3584" max="3585" width="7.5" style="226" customWidth="1"/>
    <col min="3586" max="3839" width="5.625" style="226"/>
    <col min="3840" max="3841" width="7.5" style="226" customWidth="1"/>
    <col min="3842" max="4095" width="5.625" style="226"/>
    <col min="4096" max="4097" width="7.5" style="226" customWidth="1"/>
    <col min="4098" max="4351" width="5.625" style="226"/>
    <col min="4352" max="4353" width="7.5" style="226" customWidth="1"/>
    <col min="4354" max="4607" width="5.625" style="226"/>
    <col min="4608" max="4609" width="7.5" style="226" customWidth="1"/>
    <col min="4610" max="4863" width="5.625" style="226"/>
    <col min="4864" max="4865" width="7.5" style="226" customWidth="1"/>
    <col min="4866" max="5119" width="5.625" style="226"/>
    <col min="5120" max="5121" width="7.5" style="226" customWidth="1"/>
    <col min="5122" max="5375" width="5.625" style="226"/>
    <col min="5376" max="5377" width="7.5" style="226" customWidth="1"/>
    <col min="5378" max="5631" width="5.625" style="226"/>
    <col min="5632" max="5633" width="7.5" style="226" customWidth="1"/>
    <col min="5634" max="5887" width="5.625" style="226"/>
    <col min="5888" max="5889" width="7.5" style="226" customWidth="1"/>
    <col min="5890" max="6143" width="5.625" style="226"/>
    <col min="6144" max="6145" width="7.5" style="226" customWidth="1"/>
    <col min="6146" max="6399" width="5.625" style="226"/>
    <col min="6400" max="6401" width="7.5" style="226" customWidth="1"/>
    <col min="6402" max="6655" width="5.625" style="226"/>
    <col min="6656" max="6657" width="7.5" style="226" customWidth="1"/>
    <col min="6658" max="6911" width="5.625" style="226"/>
    <col min="6912" max="6913" width="7.5" style="226" customWidth="1"/>
    <col min="6914" max="7167" width="5.625" style="226"/>
    <col min="7168" max="7169" width="7.5" style="226" customWidth="1"/>
    <col min="7170" max="7423" width="5.625" style="226"/>
    <col min="7424" max="7425" width="7.5" style="226" customWidth="1"/>
    <col min="7426" max="7679" width="5.625" style="226"/>
    <col min="7680" max="7681" width="7.5" style="226" customWidth="1"/>
    <col min="7682" max="7935" width="5.625" style="226"/>
    <col min="7936" max="7937" width="7.5" style="226" customWidth="1"/>
    <col min="7938" max="8191" width="5.625" style="226"/>
    <col min="8192" max="8193" width="7.5" style="226" customWidth="1"/>
    <col min="8194" max="8447" width="5.625" style="226"/>
    <col min="8448" max="8449" width="7.5" style="226" customWidth="1"/>
    <col min="8450" max="8703" width="5.625" style="226"/>
    <col min="8704" max="8705" width="7.5" style="226" customWidth="1"/>
    <col min="8706" max="8959" width="5.625" style="226"/>
    <col min="8960" max="8961" width="7.5" style="226" customWidth="1"/>
    <col min="8962" max="9215" width="5.625" style="226"/>
    <col min="9216" max="9217" width="7.5" style="226" customWidth="1"/>
    <col min="9218" max="9471" width="5.625" style="226"/>
    <col min="9472" max="9473" width="7.5" style="226" customWidth="1"/>
    <col min="9474" max="9727" width="5.625" style="226"/>
    <col min="9728" max="9729" width="7.5" style="226" customWidth="1"/>
    <col min="9730" max="9983" width="5.625" style="226"/>
    <col min="9984" max="9985" width="7.5" style="226" customWidth="1"/>
    <col min="9986" max="10239" width="5.625" style="226"/>
    <col min="10240" max="10241" width="7.5" style="226" customWidth="1"/>
    <col min="10242" max="10495" width="5.625" style="226"/>
    <col min="10496" max="10497" width="7.5" style="226" customWidth="1"/>
    <col min="10498" max="10751" width="5.625" style="226"/>
    <col min="10752" max="10753" width="7.5" style="226" customWidth="1"/>
    <col min="10754" max="11007" width="5.625" style="226"/>
    <col min="11008" max="11009" width="7.5" style="226" customWidth="1"/>
    <col min="11010" max="11263" width="5.625" style="226"/>
    <col min="11264" max="11265" width="7.5" style="226" customWidth="1"/>
    <col min="11266" max="11519" width="5.625" style="226"/>
    <col min="11520" max="11521" width="7.5" style="226" customWidth="1"/>
    <col min="11522" max="11775" width="5.625" style="226"/>
    <col min="11776" max="11777" width="7.5" style="226" customWidth="1"/>
    <col min="11778" max="12031" width="5.625" style="226"/>
    <col min="12032" max="12033" width="7.5" style="226" customWidth="1"/>
    <col min="12034" max="12287" width="5.625" style="226"/>
    <col min="12288" max="12289" width="7.5" style="226" customWidth="1"/>
    <col min="12290" max="12543" width="5.625" style="226"/>
    <col min="12544" max="12545" width="7.5" style="226" customWidth="1"/>
    <col min="12546" max="12799" width="5.625" style="226"/>
    <col min="12800" max="12801" width="7.5" style="226" customWidth="1"/>
    <col min="12802" max="13055" width="5.625" style="226"/>
    <col min="13056" max="13057" width="7.5" style="226" customWidth="1"/>
    <col min="13058" max="13311" width="5.625" style="226"/>
    <col min="13312" max="13313" width="7.5" style="226" customWidth="1"/>
    <col min="13314" max="13567" width="5.625" style="226"/>
    <col min="13568" max="13569" width="7.5" style="226" customWidth="1"/>
    <col min="13570" max="13823" width="5.625" style="226"/>
    <col min="13824" max="13825" width="7.5" style="226" customWidth="1"/>
    <col min="13826" max="14079" width="5.625" style="226"/>
    <col min="14080" max="14081" width="7.5" style="226" customWidth="1"/>
    <col min="14082" max="14335" width="5.625" style="226"/>
    <col min="14336" max="14337" width="7.5" style="226" customWidth="1"/>
    <col min="14338" max="14591" width="5.625" style="226"/>
    <col min="14592" max="14593" width="7.5" style="226" customWidth="1"/>
    <col min="14594" max="14847" width="5.625" style="226"/>
    <col min="14848" max="14849" width="7.5" style="226" customWidth="1"/>
    <col min="14850" max="15103" width="5.625" style="226"/>
    <col min="15104" max="15105" width="7.5" style="226" customWidth="1"/>
    <col min="15106" max="15359" width="5.625" style="226"/>
    <col min="15360" max="15361" width="7.5" style="226" customWidth="1"/>
    <col min="15362" max="15615" width="5.625" style="226"/>
    <col min="15616" max="15617" width="7.5" style="226" customWidth="1"/>
    <col min="15618" max="15871" width="5.625" style="226"/>
    <col min="15872" max="15873" width="7.5" style="226" customWidth="1"/>
    <col min="15874" max="16127" width="5.625" style="226"/>
    <col min="16128" max="16129" width="7.5" style="226" customWidth="1"/>
    <col min="16130" max="16384" width="5.625" style="226"/>
  </cols>
  <sheetData>
    <row r="1" spans="1:38" ht="36.75" customHeight="1">
      <c r="A1" s="223" t="s">
        <v>346</v>
      </c>
      <c r="B1" s="224"/>
      <c r="C1" s="224"/>
      <c r="D1" s="588"/>
      <c r="E1" s="224"/>
      <c r="F1" s="224"/>
      <c r="G1" s="224"/>
      <c r="H1" s="224"/>
      <c r="I1" s="224"/>
      <c r="J1" s="224"/>
    </row>
    <row r="2" spans="1:38" ht="28.5" customHeight="1">
      <c r="A2" s="903" t="s">
        <v>347</v>
      </c>
      <c r="B2" s="903"/>
      <c r="C2" s="903"/>
      <c r="D2" s="903"/>
      <c r="E2" s="903"/>
      <c r="F2" s="903"/>
      <c r="G2" s="903"/>
      <c r="H2" s="903"/>
      <c r="I2" s="903"/>
      <c r="J2" s="903"/>
      <c r="K2" s="227"/>
      <c r="L2" s="904"/>
      <c r="M2" s="904"/>
      <c r="N2" s="904"/>
      <c r="O2" s="904"/>
      <c r="P2" s="904"/>
    </row>
    <row r="3" spans="1:38" ht="28.5" customHeight="1">
      <c r="A3" s="228"/>
      <c r="B3" s="229"/>
      <c r="C3" s="229"/>
      <c r="D3" s="589"/>
      <c r="E3" s="229"/>
      <c r="F3" s="229"/>
      <c r="G3" s="229"/>
      <c r="H3" s="229"/>
      <c r="I3" s="230" t="str">
        <f>[1]参４_申請!E3</f>
        <v>年　　月　　日</v>
      </c>
      <c r="J3" s="231"/>
      <c r="K3" s="227"/>
      <c r="L3" s="232"/>
      <c r="M3" s="232"/>
      <c r="N3" s="232"/>
      <c r="O3" s="232"/>
      <c r="P3" s="232"/>
    </row>
    <row r="4" spans="1:38" ht="39.75" customHeight="1">
      <c r="A4" s="905" t="s">
        <v>348</v>
      </c>
      <c r="B4" s="908" t="s">
        <v>349</v>
      </c>
      <c r="C4" s="905" t="s">
        <v>350</v>
      </c>
      <c r="D4" s="898" t="s">
        <v>1596</v>
      </c>
      <c r="E4" s="909" t="s">
        <v>351</v>
      </c>
      <c r="F4" s="910"/>
      <c r="G4" s="911"/>
      <c r="H4" s="912" t="s">
        <v>352</v>
      </c>
      <c r="I4" s="894"/>
      <c r="J4" s="895"/>
      <c r="K4" s="912" t="s">
        <v>311</v>
      </c>
      <c r="L4" s="913"/>
      <c r="M4" s="913"/>
      <c r="N4" s="913"/>
      <c r="O4" s="914"/>
      <c r="P4" s="233"/>
    </row>
    <row r="5" spans="1:38" ht="39.75" customHeight="1">
      <c r="A5" s="906"/>
      <c r="B5" s="906"/>
      <c r="C5" s="906"/>
      <c r="D5" s="899"/>
      <c r="E5" s="234"/>
      <c r="F5" s="908" t="s">
        <v>353</v>
      </c>
      <c r="G5" s="908" t="s">
        <v>354</v>
      </c>
      <c r="H5" s="235"/>
      <c r="I5" s="891" t="s">
        <v>353</v>
      </c>
      <c r="J5" s="891" t="s">
        <v>355</v>
      </c>
      <c r="K5" s="235"/>
      <c r="L5" s="892" t="s">
        <v>356</v>
      </c>
      <c r="M5" s="893" t="s">
        <v>357</v>
      </c>
      <c r="N5" s="894"/>
      <c r="O5" s="895"/>
      <c r="P5" s="233"/>
    </row>
    <row r="6" spans="1:38" ht="63.75" customHeight="1">
      <c r="A6" s="907"/>
      <c r="B6" s="907"/>
      <c r="C6" s="907"/>
      <c r="D6" s="900"/>
      <c r="E6" s="236"/>
      <c r="F6" s="915"/>
      <c r="G6" s="915"/>
      <c r="H6" s="237"/>
      <c r="I6" s="891"/>
      <c r="J6" s="891"/>
      <c r="K6" s="238"/>
      <c r="L6" s="892"/>
      <c r="M6" s="239" t="s">
        <v>358</v>
      </c>
      <c r="N6" s="240" t="s">
        <v>359</v>
      </c>
      <c r="O6" s="240" t="s">
        <v>360</v>
      </c>
      <c r="P6" s="232"/>
    </row>
    <row r="7" spans="1:38" ht="27" customHeight="1">
      <c r="A7" s="241" t="s">
        <v>361</v>
      </c>
      <c r="B7" s="241" t="s">
        <v>362</v>
      </c>
      <c r="C7" s="242" t="s">
        <v>363</v>
      </c>
      <c r="D7" s="590" t="s">
        <v>174</v>
      </c>
      <c r="E7" s="243"/>
      <c r="F7" s="243"/>
      <c r="G7" s="243"/>
      <c r="H7" s="241" t="s">
        <v>364</v>
      </c>
      <c r="I7" s="244" t="s">
        <v>365</v>
      </c>
      <c r="J7" s="244" t="s">
        <v>366</v>
      </c>
      <c r="K7" s="245"/>
      <c r="L7" s="246"/>
      <c r="M7" s="247"/>
      <c r="N7" s="247"/>
      <c r="O7" s="247"/>
      <c r="AK7" s="225" t="s">
        <v>215</v>
      </c>
      <c r="AL7" s="248"/>
    </row>
    <row r="8" spans="1:38" ht="27" customHeight="1">
      <c r="A8" s="241" t="s">
        <v>367</v>
      </c>
      <c r="B8" s="241" t="s">
        <v>362</v>
      </c>
      <c r="C8" s="242" t="s">
        <v>363</v>
      </c>
      <c r="D8" s="590" t="s">
        <v>174</v>
      </c>
      <c r="E8" s="243"/>
      <c r="F8" s="243"/>
      <c r="G8" s="243"/>
      <c r="H8" s="241" t="s">
        <v>364</v>
      </c>
      <c r="I8" s="249" t="s">
        <v>368</v>
      </c>
      <c r="J8" s="249" t="s">
        <v>369</v>
      </c>
      <c r="K8" s="245"/>
      <c r="L8" s="250"/>
      <c r="M8" s="247"/>
      <c r="N8" s="247"/>
      <c r="O8" s="247"/>
      <c r="AK8" s="225" t="s">
        <v>215</v>
      </c>
      <c r="AL8" s="248"/>
    </row>
    <row r="9" spans="1:38" ht="27" customHeight="1">
      <c r="A9" s="241" t="s">
        <v>370</v>
      </c>
      <c r="B9" s="241" t="s">
        <v>362</v>
      </c>
      <c r="C9" s="242" t="s">
        <v>363</v>
      </c>
      <c r="D9" s="590" t="s">
        <v>174</v>
      </c>
      <c r="E9" s="243"/>
      <c r="F9" s="243"/>
      <c r="G9" s="243"/>
      <c r="H9" s="241" t="s">
        <v>364</v>
      </c>
      <c r="I9" s="249" t="s">
        <v>368</v>
      </c>
      <c r="J9" s="249" t="s">
        <v>371</v>
      </c>
      <c r="K9" s="245"/>
      <c r="L9" s="250"/>
      <c r="M9" s="247"/>
      <c r="N9" s="247"/>
      <c r="O9" s="247"/>
      <c r="AK9" s="225" t="s">
        <v>215</v>
      </c>
      <c r="AL9" s="248"/>
    </row>
    <row r="10" spans="1:38" ht="27" customHeight="1">
      <c r="A10" s="241"/>
      <c r="B10" s="241" t="s">
        <v>372</v>
      </c>
      <c r="C10" s="242" t="s">
        <v>363</v>
      </c>
      <c r="D10" s="590" t="s">
        <v>174</v>
      </c>
      <c r="E10" s="243"/>
      <c r="F10" s="243"/>
      <c r="G10" s="243"/>
      <c r="H10" s="241" t="s">
        <v>364</v>
      </c>
      <c r="I10" s="249" t="s">
        <v>373</v>
      </c>
      <c r="J10" s="249" t="s">
        <v>374</v>
      </c>
      <c r="K10" s="245"/>
      <c r="L10" s="250"/>
      <c r="M10" s="247"/>
      <c r="N10" s="247"/>
      <c r="O10" s="247"/>
      <c r="AK10" s="225" t="s">
        <v>215</v>
      </c>
      <c r="AL10" s="248"/>
    </row>
    <row r="11" spans="1:38" ht="27" customHeight="1">
      <c r="A11" s="241"/>
      <c r="B11" s="241" t="s">
        <v>375</v>
      </c>
      <c r="C11" s="242" t="s">
        <v>363</v>
      </c>
      <c r="D11" s="590" t="s">
        <v>174</v>
      </c>
      <c r="E11" s="243"/>
      <c r="F11" s="243"/>
      <c r="G11" s="243"/>
      <c r="H11" s="241" t="s">
        <v>364</v>
      </c>
      <c r="I11" s="249" t="s">
        <v>376</v>
      </c>
      <c r="J11" s="249" t="s">
        <v>374</v>
      </c>
      <c r="K11" s="245"/>
      <c r="L11" s="250"/>
      <c r="M11" s="247"/>
      <c r="N11" s="247"/>
      <c r="O11" s="247"/>
      <c r="AK11" s="225" t="s">
        <v>215</v>
      </c>
      <c r="AL11" s="248"/>
    </row>
    <row r="12" spans="1:38" ht="27" customHeight="1">
      <c r="A12" s="241"/>
      <c r="B12" s="241" t="s">
        <v>377</v>
      </c>
      <c r="C12" s="242" t="s">
        <v>363</v>
      </c>
      <c r="D12" s="590" t="s">
        <v>174</v>
      </c>
      <c r="E12" s="243"/>
      <c r="F12" s="243"/>
      <c r="G12" s="243"/>
      <c r="H12" s="241" t="s">
        <v>364</v>
      </c>
      <c r="I12" s="249" t="s">
        <v>378</v>
      </c>
      <c r="J12" s="249" t="s">
        <v>374</v>
      </c>
      <c r="K12" s="245"/>
      <c r="L12" s="250"/>
      <c r="M12" s="247"/>
      <c r="N12" s="247"/>
      <c r="O12" s="247"/>
      <c r="AK12" s="225" t="s">
        <v>215</v>
      </c>
      <c r="AL12" s="248"/>
    </row>
    <row r="13" spans="1:38" ht="27" customHeight="1">
      <c r="A13" s="241"/>
      <c r="B13" s="241" t="s">
        <v>379</v>
      </c>
      <c r="C13" s="242" t="s">
        <v>363</v>
      </c>
      <c r="D13" s="590" t="s">
        <v>174</v>
      </c>
      <c r="E13" s="243"/>
      <c r="F13" s="243"/>
      <c r="G13" s="243"/>
      <c r="H13" s="241" t="s">
        <v>364</v>
      </c>
      <c r="I13" s="249" t="s">
        <v>380</v>
      </c>
      <c r="J13" s="249" t="s">
        <v>374</v>
      </c>
      <c r="K13" s="245"/>
      <c r="L13" s="250"/>
      <c r="M13" s="247"/>
      <c r="N13" s="247"/>
      <c r="O13" s="247"/>
      <c r="AK13" s="225" t="s">
        <v>215</v>
      </c>
      <c r="AL13" s="248"/>
    </row>
    <row r="14" spans="1:38" ht="27" customHeight="1">
      <c r="A14" s="241"/>
      <c r="B14" s="241" t="s">
        <v>362</v>
      </c>
      <c r="C14" s="242" t="s">
        <v>363</v>
      </c>
      <c r="D14" s="590" t="s">
        <v>174</v>
      </c>
      <c r="E14" s="243"/>
      <c r="F14" s="243"/>
      <c r="G14" s="243"/>
      <c r="H14" s="241" t="s">
        <v>364</v>
      </c>
      <c r="I14" s="249" t="s">
        <v>381</v>
      </c>
      <c r="J14" s="249" t="s">
        <v>374</v>
      </c>
      <c r="K14" s="245"/>
      <c r="L14" s="250"/>
      <c r="M14" s="247"/>
      <c r="N14" s="247"/>
      <c r="O14" s="247"/>
      <c r="AK14" s="225" t="s">
        <v>215</v>
      </c>
      <c r="AL14" s="248"/>
    </row>
    <row r="15" spans="1:38" ht="27" customHeight="1">
      <c r="A15" s="241"/>
      <c r="B15" s="241" t="s">
        <v>382</v>
      </c>
      <c r="C15" s="242" t="s">
        <v>363</v>
      </c>
      <c r="D15" s="590" t="s">
        <v>174</v>
      </c>
      <c r="E15" s="243"/>
      <c r="F15" s="243"/>
      <c r="G15" s="243"/>
      <c r="H15" s="241" t="s">
        <v>364</v>
      </c>
      <c r="I15" s="249" t="s">
        <v>383</v>
      </c>
      <c r="J15" s="249" t="s">
        <v>374</v>
      </c>
      <c r="K15" s="245"/>
      <c r="L15" s="250"/>
      <c r="M15" s="247"/>
      <c r="N15" s="247"/>
      <c r="O15" s="247"/>
      <c r="AK15" s="225" t="s">
        <v>215</v>
      </c>
      <c r="AL15" s="248"/>
    </row>
    <row r="16" spans="1:38" ht="27" customHeight="1">
      <c r="A16" s="241"/>
      <c r="B16" s="241" t="s">
        <v>384</v>
      </c>
      <c r="C16" s="242" t="s">
        <v>363</v>
      </c>
      <c r="D16" s="590" t="s">
        <v>1597</v>
      </c>
      <c r="E16" s="243"/>
      <c r="F16" s="243"/>
      <c r="G16" s="243"/>
      <c r="H16" s="241" t="s">
        <v>364</v>
      </c>
      <c r="I16" s="249" t="s">
        <v>385</v>
      </c>
      <c r="J16" s="249" t="s">
        <v>374</v>
      </c>
      <c r="K16" s="245"/>
      <c r="L16" s="250"/>
      <c r="M16" s="247"/>
      <c r="N16" s="247"/>
      <c r="O16" s="247"/>
      <c r="AK16" s="225" t="s">
        <v>215</v>
      </c>
      <c r="AL16" s="248"/>
    </row>
    <row r="17" spans="1:38" ht="27" customHeight="1">
      <c r="A17" s="241"/>
      <c r="B17" s="241" t="s">
        <v>362</v>
      </c>
      <c r="C17" s="242" t="s">
        <v>363</v>
      </c>
      <c r="D17" s="590" t="s">
        <v>174</v>
      </c>
      <c r="E17" s="243"/>
      <c r="F17" s="243"/>
      <c r="G17" s="243"/>
      <c r="H17" s="241" t="s">
        <v>364</v>
      </c>
      <c r="I17" s="249" t="s">
        <v>386</v>
      </c>
      <c r="J17" s="249" t="s">
        <v>374</v>
      </c>
      <c r="K17" s="245"/>
      <c r="L17" s="250"/>
      <c r="M17" s="247"/>
      <c r="N17" s="247"/>
      <c r="O17" s="247"/>
      <c r="AK17" s="225" t="s">
        <v>215</v>
      </c>
      <c r="AL17" s="248"/>
    </row>
    <row r="18" spans="1:38" ht="27" customHeight="1">
      <c r="A18" s="241"/>
      <c r="B18" s="241" t="s">
        <v>362</v>
      </c>
      <c r="C18" s="242" t="s">
        <v>363</v>
      </c>
      <c r="D18" s="590" t="s">
        <v>174</v>
      </c>
      <c r="E18" s="243"/>
      <c r="F18" s="243"/>
      <c r="G18" s="243"/>
      <c r="H18" s="241" t="s">
        <v>364</v>
      </c>
      <c r="I18" s="249" t="s">
        <v>387</v>
      </c>
      <c r="J18" s="249" t="s">
        <v>388</v>
      </c>
      <c r="K18" s="245"/>
      <c r="L18" s="250"/>
      <c r="M18" s="247"/>
      <c r="N18" s="247"/>
      <c r="O18" s="247"/>
      <c r="AK18" s="225" t="s">
        <v>215</v>
      </c>
      <c r="AL18" s="248"/>
    </row>
    <row r="19" spans="1:38" ht="27" customHeight="1">
      <c r="A19" s="241"/>
      <c r="B19" s="241" t="s">
        <v>362</v>
      </c>
      <c r="C19" s="242" t="s">
        <v>363</v>
      </c>
      <c r="D19" s="590" t="s">
        <v>174</v>
      </c>
      <c r="E19" s="243"/>
      <c r="F19" s="243"/>
      <c r="G19" s="243"/>
      <c r="H19" s="241" t="s">
        <v>364</v>
      </c>
      <c r="I19" s="249" t="s">
        <v>389</v>
      </c>
      <c r="J19" s="249" t="s">
        <v>374</v>
      </c>
      <c r="K19" s="245"/>
      <c r="L19" s="250"/>
      <c r="M19" s="247"/>
      <c r="N19" s="247"/>
      <c r="O19" s="247"/>
      <c r="AK19" s="225" t="s">
        <v>215</v>
      </c>
      <c r="AL19" s="248"/>
    </row>
    <row r="20" spans="1:38" ht="27" customHeight="1">
      <c r="A20" s="241"/>
      <c r="B20" s="241" t="s">
        <v>362</v>
      </c>
      <c r="C20" s="242" t="s">
        <v>363</v>
      </c>
      <c r="D20" s="590" t="s">
        <v>174</v>
      </c>
      <c r="E20" s="243"/>
      <c r="F20" s="243"/>
      <c r="G20" s="243"/>
      <c r="H20" s="241" t="s">
        <v>364</v>
      </c>
      <c r="I20" s="249" t="s">
        <v>365</v>
      </c>
      <c r="J20" s="249" t="s">
        <v>390</v>
      </c>
      <c r="K20" s="245"/>
      <c r="L20" s="251"/>
      <c r="M20" s="247"/>
      <c r="N20" s="247"/>
      <c r="O20" s="247"/>
      <c r="AK20" s="225" t="s">
        <v>215</v>
      </c>
      <c r="AL20" s="248"/>
    </row>
    <row r="21" spans="1:38" ht="27" customHeight="1">
      <c r="A21" s="241"/>
      <c r="B21" s="241" t="s">
        <v>362</v>
      </c>
      <c r="C21" s="242" t="s">
        <v>363</v>
      </c>
      <c r="D21" s="590" t="s">
        <v>174</v>
      </c>
      <c r="E21" s="243"/>
      <c r="F21" s="243"/>
      <c r="G21" s="243"/>
      <c r="H21" s="241" t="s">
        <v>364</v>
      </c>
      <c r="I21" s="249" t="s">
        <v>368</v>
      </c>
      <c r="J21" s="249" t="s">
        <v>391</v>
      </c>
      <c r="K21" s="245"/>
      <c r="L21" s="250"/>
      <c r="M21" s="247"/>
      <c r="N21" s="247"/>
      <c r="O21" s="247"/>
      <c r="AK21" s="225" t="s">
        <v>215</v>
      </c>
      <c r="AL21" s="248"/>
    </row>
    <row r="22" spans="1:38" ht="27" customHeight="1">
      <c r="A22" s="241"/>
      <c r="B22" s="241" t="s">
        <v>362</v>
      </c>
      <c r="C22" s="242" t="s">
        <v>363</v>
      </c>
      <c r="D22" s="590" t="s">
        <v>174</v>
      </c>
      <c r="E22" s="243"/>
      <c r="F22" s="243"/>
      <c r="G22" s="243"/>
      <c r="H22" s="241" t="s">
        <v>364</v>
      </c>
      <c r="I22" s="249" t="s">
        <v>373</v>
      </c>
      <c r="J22" s="249" t="s">
        <v>374</v>
      </c>
      <c r="K22" s="245"/>
      <c r="L22" s="250"/>
      <c r="M22" s="247"/>
      <c r="N22" s="247"/>
      <c r="O22" s="247"/>
      <c r="AK22" s="225" t="s">
        <v>215</v>
      </c>
      <c r="AL22" s="248"/>
    </row>
    <row r="23" spans="1:38" ht="27" customHeight="1">
      <c r="A23" s="241"/>
      <c r="B23" s="241" t="s">
        <v>362</v>
      </c>
      <c r="C23" s="242" t="s">
        <v>363</v>
      </c>
      <c r="D23" s="590" t="s">
        <v>174</v>
      </c>
      <c r="E23" s="243"/>
      <c r="F23" s="243"/>
      <c r="G23" s="243"/>
      <c r="H23" s="241" t="s">
        <v>364</v>
      </c>
      <c r="I23" s="249" t="s">
        <v>392</v>
      </c>
      <c r="J23" s="249" t="s">
        <v>374</v>
      </c>
      <c r="K23" s="245"/>
      <c r="L23" s="250"/>
      <c r="M23" s="247"/>
      <c r="N23" s="247"/>
      <c r="O23" s="247"/>
      <c r="AK23" s="225" t="s">
        <v>215</v>
      </c>
      <c r="AL23" s="248"/>
    </row>
    <row r="24" spans="1:38" ht="27" customHeight="1">
      <c r="A24" s="241"/>
      <c r="B24" s="241" t="s">
        <v>362</v>
      </c>
      <c r="C24" s="242" t="s">
        <v>363</v>
      </c>
      <c r="D24" s="590" t="s">
        <v>174</v>
      </c>
      <c r="E24" s="243"/>
      <c r="F24" s="243"/>
      <c r="G24" s="243"/>
      <c r="H24" s="241" t="s">
        <v>364</v>
      </c>
      <c r="I24" s="249" t="s">
        <v>389</v>
      </c>
      <c r="J24" s="249" t="s">
        <v>374</v>
      </c>
      <c r="K24" s="245"/>
      <c r="L24" s="250"/>
      <c r="M24" s="247"/>
      <c r="N24" s="247"/>
      <c r="O24" s="247"/>
      <c r="AK24" s="225" t="s">
        <v>215</v>
      </c>
      <c r="AL24" s="248"/>
    </row>
    <row r="25" spans="1:38" ht="27" customHeight="1">
      <c r="A25" s="241"/>
      <c r="B25" s="241" t="s">
        <v>362</v>
      </c>
      <c r="C25" s="242" t="s">
        <v>363</v>
      </c>
      <c r="D25" s="590" t="s">
        <v>174</v>
      </c>
      <c r="E25" s="243"/>
      <c r="F25" s="243"/>
      <c r="G25" s="243"/>
      <c r="H25" s="241" t="s">
        <v>364</v>
      </c>
      <c r="I25" s="249" t="s">
        <v>365</v>
      </c>
      <c r="J25" s="249" t="s">
        <v>369</v>
      </c>
      <c r="K25" s="245"/>
      <c r="L25" s="251"/>
      <c r="M25" s="247"/>
      <c r="N25" s="247"/>
      <c r="O25" s="247"/>
      <c r="AK25" s="225" t="s">
        <v>215</v>
      </c>
      <c r="AL25" s="248"/>
    </row>
    <row r="26" spans="1:38" ht="27" customHeight="1">
      <c r="A26" s="241"/>
      <c r="B26" s="241" t="s">
        <v>362</v>
      </c>
      <c r="C26" s="242" t="s">
        <v>363</v>
      </c>
      <c r="D26" s="590" t="s">
        <v>174</v>
      </c>
      <c r="E26" s="243"/>
      <c r="F26" s="243"/>
      <c r="G26" s="243"/>
      <c r="H26" s="241" t="s">
        <v>364</v>
      </c>
      <c r="I26" s="249" t="s">
        <v>368</v>
      </c>
      <c r="J26" s="249" t="s">
        <v>391</v>
      </c>
      <c r="K26" s="245"/>
      <c r="L26" s="250"/>
      <c r="M26" s="247"/>
      <c r="N26" s="247"/>
      <c r="O26" s="247"/>
      <c r="AK26" s="225" t="s">
        <v>215</v>
      </c>
      <c r="AL26" s="248"/>
    </row>
    <row r="27" spans="1:38" ht="27" customHeight="1">
      <c r="A27" s="241"/>
      <c r="B27" s="241" t="s">
        <v>362</v>
      </c>
      <c r="C27" s="242" t="s">
        <v>363</v>
      </c>
      <c r="D27" s="590" t="s">
        <v>174</v>
      </c>
      <c r="E27" s="243"/>
      <c r="F27" s="243"/>
      <c r="G27" s="243"/>
      <c r="H27" s="241" t="s">
        <v>364</v>
      </c>
      <c r="I27" s="249" t="s">
        <v>365</v>
      </c>
      <c r="J27" s="249" t="s">
        <v>390</v>
      </c>
      <c r="K27" s="245"/>
      <c r="L27" s="250"/>
      <c r="M27" s="247"/>
      <c r="N27" s="247"/>
      <c r="O27" s="247"/>
      <c r="AK27" s="225" t="s">
        <v>215</v>
      </c>
      <c r="AL27" s="248"/>
    </row>
    <row r="28" spans="1:38" ht="27" customHeight="1">
      <c r="A28" s="241"/>
      <c r="B28" s="241" t="s">
        <v>362</v>
      </c>
      <c r="C28" s="242" t="s">
        <v>363</v>
      </c>
      <c r="D28" s="590" t="s">
        <v>174</v>
      </c>
      <c r="E28" s="243"/>
      <c r="F28" s="243"/>
      <c r="G28" s="243"/>
      <c r="H28" s="241" t="s">
        <v>364</v>
      </c>
      <c r="I28" s="249" t="s">
        <v>368</v>
      </c>
      <c r="J28" s="249" t="s">
        <v>393</v>
      </c>
      <c r="K28" s="245"/>
      <c r="L28" s="250"/>
      <c r="M28" s="247"/>
      <c r="N28" s="247"/>
      <c r="O28" s="247"/>
      <c r="AK28" s="225" t="s">
        <v>215</v>
      </c>
      <c r="AL28" s="248"/>
    </row>
    <row r="29" spans="1:38" ht="27" customHeight="1">
      <c r="A29" s="241"/>
      <c r="B29" s="241"/>
      <c r="C29" s="242"/>
      <c r="D29" s="590"/>
      <c r="E29" s="243"/>
      <c r="F29" s="243"/>
      <c r="G29" s="243"/>
      <c r="H29" s="242"/>
      <c r="I29" s="249"/>
      <c r="J29" s="249"/>
      <c r="K29" s="245"/>
      <c r="L29" s="250"/>
      <c r="M29" s="247"/>
      <c r="N29" s="247"/>
      <c r="O29" s="247"/>
      <c r="AL29" s="248"/>
    </row>
    <row r="30" spans="1:38">
      <c r="A30" s="241"/>
      <c r="B30" s="241"/>
      <c r="C30" s="242"/>
      <c r="D30" s="590"/>
      <c r="E30" s="243"/>
      <c r="F30" s="243"/>
      <c r="G30" s="243"/>
      <c r="H30" s="242"/>
      <c r="I30" s="249"/>
      <c r="J30" s="249"/>
      <c r="K30" s="245"/>
      <c r="L30" s="247"/>
      <c r="M30" s="247"/>
      <c r="N30" s="247"/>
      <c r="O30" s="247"/>
    </row>
    <row r="31" spans="1:38">
      <c r="A31" s="241"/>
      <c r="B31" s="241"/>
      <c r="C31" s="242"/>
      <c r="D31" s="590"/>
      <c r="E31" s="243"/>
      <c r="F31" s="243"/>
      <c r="G31" s="243"/>
      <c r="H31" s="242"/>
      <c r="I31" s="249"/>
      <c r="J31" s="249"/>
      <c r="K31" s="245"/>
      <c r="L31" s="247"/>
      <c r="M31" s="247"/>
      <c r="N31" s="247"/>
      <c r="O31" s="247"/>
    </row>
    <row r="32" spans="1:38">
      <c r="A32" s="241"/>
      <c r="B32" s="241"/>
      <c r="C32" s="242"/>
      <c r="D32" s="590"/>
      <c r="E32" s="243"/>
      <c r="F32" s="243"/>
      <c r="G32" s="243"/>
      <c r="H32" s="242"/>
      <c r="I32" s="249"/>
      <c r="J32" s="249"/>
      <c r="K32" s="245"/>
      <c r="L32" s="247"/>
      <c r="M32" s="247"/>
      <c r="N32" s="247"/>
      <c r="O32" s="247"/>
    </row>
    <row r="33" spans="1:37" s="255" customFormat="1" ht="19.149999999999999" customHeight="1">
      <c r="A33" s="252"/>
      <c r="B33" s="253"/>
      <c r="C33" s="253" t="s">
        <v>394</v>
      </c>
      <c r="D33" s="253"/>
      <c r="E33" s="253"/>
      <c r="F33" s="253"/>
      <c r="G33" s="253"/>
      <c r="H33" s="253"/>
      <c r="I33" s="253"/>
      <c r="J33" s="253"/>
      <c r="K33" s="253"/>
      <c r="L33" s="253"/>
      <c r="M33" s="253"/>
      <c r="N33" s="253"/>
      <c r="O33" s="253"/>
      <c r="P33" s="254"/>
      <c r="Q33" s="50"/>
      <c r="R33" s="50"/>
      <c r="S33" s="50"/>
      <c r="T33" s="50"/>
      <c r="U33" s="50"/>
      <c r="V33" s="50"/>
      <c r="W33" s="50"/>
      <c r="X33" s="50"/>
      <c r="Y33" s="50"/>
    </row>
    <row r="34" spans="1:37">
      <c r="A34" s="256"/>
      <c r="B34" s="256"/>
      <c r="C34" s="257"/>
      <c r="D34" s="591"/>
      <c r="E34" s="258"/>
      <c r="F34" s="258"/>
      <c r="G34" s="258"/>
      <c r="H34" s="257"/>
      <c r="I34" s="259"/>
      <c r="J34" s="259"/>
      <c r="K34" s="260"/>
      <c r="L34" s="261"/>
      <c r="M34" s="261"/>
      <c r="N34" s="261"/>
      <c r="O34" s="261"/>
    </row>
    <row r="35" spans="1:37">
      <c r="A35" s="262"/>
      <c r="B35" s="263"/>
      <c r="C35" s="263"/>
      <c r="D35" s="592"/>
      <c r="E35" s="263"/>
      <c r="F35" s="263"/>
      <c r="G35" s="263"/>
      <c r="H35" s="263"/>
      <c r="I35" s="262"/>
      <c r="J35" s="262"/>
    </row>
    <row r="36" spans="1:37">
      <c r="A36" s="264"/>
      <c r="B36" s="265"/>
      <c r="C36" s="265"/>
      <c r="D36" s="265"/>
      <c r="E36" s="265"/>
      <c r="F36" s="265"/>
      <c r="G36" s="265"/>
      <c r="H36" s="265"/>
      <c r="I36" s="266"/>
      <c r="J36" s="266"/>
    </row>
    <row r="37" spans="1:37">
      <c r="A37" s="896"/>
      <c r="B37" s="897"/>
      <c r="C37" s="897"/>
      <c r="D37" s="897"/>
      <c r="E37" s="897"/>
      <c r="F37" s="897"/>
      <c r="G37" s="897"/>
      <c r="H37" s="897"/>
      <c r="I37" s="897"/>
      <c r="J37" s="897"/>
    </row>
    <row r="38" spans="1:37">
      <c r="A38" s="267"/>
      <c r="B38" s="267"/>
      <c r="C38" s="267"/>
      <c r="D38" s="267"/>
      <c r="E38" s="267"/>
      <c r="F38" s="267"/>
      <c r="G38" s="267"/>
      <c r="H38" s="267"/>
      <c r="I38" s="268"/>
      <c r="J38" s="269"/>
    </row>
    <row r="39" spans="1:37" s="276" customFormat="1" ht="29.25" customHeight="1">
      <c r="A39" s="270" t="s">
        <v>395</v>
      </c>
      <c r="B39" s="270"/>
      <c r="C39" s="271" t="s">
        <v>396</v>
      </c>
      <c r="D39" s="271"/>
      <c r="E39" s="272"/>
      <c r="F39" s="272"/>
      <c r="G39" s="272"/>
      <c r="H39" s="272"/>
      <c r="I39" s="273" t="s">
        <v>397</v>
      </c>
      <c r="J39" s="274"/>
      <c r="K39" s="275"/>
      <c r="AK39" s="275"/>
    </row>
    <row r="40" spans="1:37">
      <c r="A40" s="277"/>
      <c r="B40" s="278"/>
      <c r="C40" s="278"/>
      <c r="D40" s="278"/>
      <c r="E40" s="278"/>
      <c r="F40" s="278"/>
      <c r="G40" s="278"/>
      <c r="H40" s="278"/>
      <c r="I40" s="268"/>
      <c r="J40" s="279"/>
    </row>
    <row r="41" spans="1:37">
      <c r="A41" s="277"/>
      <c r="B41" s="278"/>
      <c r="C41" s="278"/>
      <c r="D41" s="278"/>
      <c r="E41" s="278"/>
      <c r="F41" s="278"/>
      <c r="G41" s="278"/>
      <c r="H41" s="278"/>
      <c r="I41" s="268"/>
      <c r="J41" s="269"/>
    </row>
    <row r="42" spans="1:37">
      <c r="A42" s="277"/>
      <c r="B42" s="280"/>
      <c r="C42" s="280"/>
      <c r="D42" s="593"/>
      <c r="E42" s="280"/>
      <c r="F42" s="280"/>
      <c r="G42" s="280"/>
      <c r="H42" s="280"/>
      <c r="I42" s="268"/>
    </row>
    <row r="43" spans="1:37">
      <c r="A43" s="281"/>
      <c r="B43" s="280"/>
      <c r="C43" s="280"/>
      <c r="D43" s="593"/>
      <c r="E43" s="280"/>
      <c r="F43" s="280"/>
      <c r="G43" s="280"/>
      <c r="H43" s="280"/>
      <c r="I43" s="268"/>
    </row>
    <row r="44" spans="1:37">
      <c r="A44" s="281"/>
      <c r="B44" s="280"/>
      <c r="C44" s="280"/>
      <c r="D44" s="593"/>
      <c r="E44" s="280"/>
      <c r="F44" s="280"/>
      <c r="G44" s="280"/>
      <c r="H44" s="280"/>
      <c r="I44" s="268"/>
    </row>
    <row r="45" spans="1:37">
      <c r="A45" s="281"/>
      <c r="B45" s="280"/>
      <c r="C45" s="280"/>
      <c r="D45" s="593"/>
      <c r="E45" s="280"/>
      <c r="F45" s="280"/>
      <c r="G45" s="280"/>
      <c r="H45" s="280"/>
      <c r="I45" s="268"/>
    </row>
    <row r="46" spans="1:37">
      <c r="A46" s="281"/>
      <c r="B46" s="280"/>
      <c r="C46" s="280"/>
      <c r="D46" s="593"/>
      <c r="E46" s="280"/>
      <c r="F46" s="280"/>
      <c r="G46" s="280"/>
      <c r="H46" s="280"/>
      <c r="I46" s="282"/>
    </row>
    <row r="50" spans="1:10">
      <c r="B50" s="283"/>
    </row>
    <row r="57" spans="1:10">
      <c r="A57" s="890" t="s">
        <v>398</v>
      </c>
      <c r="B57" s="890"/>
      <c r="C57" s="890"/>
      <c r="D57" s="890"/>
      <c r="E57" s="890"/>
      <c r="F57" s="890"/>
      <c r="G57" s="890"/>
      <c r="H57" s="890"/>
      <c r="I57" s="890"/>
      <c r="J57" s="890"/>
    </row>
    <row r="58" spans="1:10">
      <c r="A58" s="890" t="s">
        <v>399</v>
      </c>
      <c r="B58" s="890"/>
      <c r="C58" s="890"/>
      <c r="D58" s="890"/>
      <c r="E58" s="890"/>
      <c r="F58" s="890"/>
      <c r="G58" s="890"/>
      <c r="H58" s="890"/>
      <c r="I58" s="890"/>
      <c r="J58" s="890"/>
    </row>
    <row r="59" spans="1:10">
      <c r="A59" s="890" t="s">
        <v>400</v>
      </c>
      <c r="B59" s="890"/>
      <c r="C59" s="890"/>
      <c r="D59" s="890"/>
      <c r="E59" s="890"/>
      <c r="F59" s="890"/>
      <c r="G59" s="890"/>
      <c r="H59" s="890"/>
      <c r="I59" s="890"/>
      <c r="J59" s="890"/>
    </row>
    <row r="60" spans="1:10" ht="56.25" customHeight="1">
      <c r="A60" s="901" t="s">
        <v>401</v>
      </c>
      <c r="B60" s="901"/>
      <c r="C60" s="901"/>
      <c r="D60" s="901"/>
      <c r="E60" s="901"/>
      <c r="F60" s="901"/>
      <c r="G60" s="901"/>
      <c r="H60" s="901"/>
      <c r="I60" s="901"/>
      <c r="J60" s="901"/>
    </row>
    <row r="61" spans="1:10">
      <c r="A61" s="890" t="s">
        <v>402</v>
      </c>
      <c r="B61" s="890"/>
      <c r="C61" s="890"/>
      <c r="D61" s="890"/>
      <c r="E61" s="890"/>
      <c r="F61" s="890"/>
      <c r="G61" s="890"/>
      <c r="H61" s="890"/>
      <c r="I61" s="890"/>
      <c r="J61" s="890"/>
    </row>
    <row r="62" spans="1:10" ht="45" customHeight="1">
      <c r="A62" s="902" t="s">
        <v>403</v>
      </c>
      <c r="B62" s="902"/>
      <c r="C62" s="902"/>
      <c r="D62" s="902"/>
      <c r="E62" s="902"/>
      <c r="F62" s="902"/>
      <c r="G62" s="902"/>
      <c r="H62" s="902"/>
      <c r="I62" s="902"/>
      <c r="J62" s="902"/>
    </row>
    <row r="63" spans="1:10">
      <c r="A63" s="890" t="s">
        <v>404</v>
      </c>
      <c r="B63" s="890"/>
      <c r="C63" s="890"/>
      <c r="D63" s="890"/>
      <c r="E63" s="890"/>
      <c r="F63" s="890"/>
      <c r="G63" s="890"/>
      <c r="H63" s="890"/>
      <c r="I63" s="890"/>
      <c r="J63" s="890"/>
    </row>
  </sheetData>
  <mergeCells count="23">
    <mergeCell ref="A2:J2"/>
    <mergeCell ref="L2:P2"/>
    <mergeCell ref="A4:A6"/>
    <mergeCell ref="B4:B6"/>
    <mergeCell ref="C4:C6"/>
    <mergeCell ref="E4:G4"/>
    <mergeCell ref="H4:J4"/>
    <mergeCell ref="K4:O4"/>
    <mergeCell ref="F5:F6"/>
    <mergeCell ref="G5:G6"/>
    <mergeCell ref="A63:J63"/>
    <mergeCell ref="I5:I6"/>
    <mergeCell ref="J5:J6"/>
    <mergeCell ref="L5:L6"/>
    <mergeCell ref="M5:O5"/>
    <mergeCell ref="A37:J37"/>
    <mergeCell ref="A57:J57"/>
    <mergeCell ref="D4:D6"/>
    <mergeCell ref="A58:J58"/>
    <mergeCell ref="A59:J59"/>
    <mergeCell ref="A60:J60"/>
    <mergeCell ref="A61:J61"/>
    <mergeCell ref="A62:J62"/>
  </mergeCells>
  <phoneticPr fontId="4"/>
  <dataValidations count="5">
    <dataValidation type="list" allowBlank="1" showInputMessage="1" showErrorMessage="1" sqref="I35" xr:uid="{B49C640C-468D-4F47-91AB-FF069C980C43}">
      <formula1>"A,B,C,D,E,F,G,H,I,J,K,L,M"</formula1>
    </dataValidation>
    <dataValidation type="list" allowBlank="1" showInputMessage="1" showErrorMessage="1" sqref="J35" xr:uid="{61EA5000-2C0D-49D4-A412-B0D1D54D6DF2}">
      <formula1>"ア,イ,ウ,エ,オ,カ,キ,ク,ケ,コ,−,"</formula1>
    </dataValidation>
    <dataValidation type="list" allowBlank="1" showInputMessage="1" prompt="下記リストから該当する年齢区分を選択" sqref="J7:J32 J34" xr:uid="{D1493EFE-B018-4F87-BFFA-C2FD07C26A5D}">
      <formula1>"ア,イ,ウ,エ,オ,カ,キ,ク,ケ,コ,−,"</formula1>
    </dataValidation>
    <dataValidation type="list" allowBlank="1" showInputMessage="1" prompt="下記リストから該当する記号を選択" sqref="I7:I32 I34" xr:uid="{160E04B6-A716-4943-9AD5-3F06F305B12C}">
      <formula1>"A,B,C,D,E,F,G,H,I,J,K,L,M"</formula1>
    </dataValidation>
    <dataValidation type="list" allowBlank="1" showInputMessage="1" showErrorMessage="1" sqref="D7:D32" xr:uid="{FA79B3E2-8FFB-40DC-8F17-BAE1C1DFE182}">
      <formula1>"〇,×"</formula1>
    </dataValidation>
  </dataValidations>
  <pageMargins left="0.31496062992125984" right="0.31496062992125984" top="0.74803149606299213" bottom="0.74803149606299213" header="0.31496062992125984" footer="0.31496062992125984"/>
  <pageSetup paperSize="9" scale="39"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FD0D1-926F-4C27-8CBD-762C9600E2D8}">
  <sheetPr>
    <tabColor rgb="FFCCFFCC"/>
  </sheetPr>
  <dimension ref="A1:AA280"/>
  <sheetViews>
    <sheetView showGridLines="0" view="pageBreakPreview" zoomScaleNormal="100" zoomScaleSheetLayoutView="280" workbookViewId="0">
      <selection activeCell="J57" sqref="J57"/>
    </sheetView>
  </sheetViews>
  <sheetFormatPr defaultColWidth="8.625" defaultRowHeight="18" customHeight="1"/>
  <cols>
    <col min="1" max="2" width="3.5" style="2" customWidth="1"/>
    <col min="3" max="3" width="8" style="2" customWidth="1"/>
    <col min="4" max="4" width="4.75" style="2" customWidth="1"/>
    <col min="5" max="5" width="7.625" style="2" customWidth="1"/>
    <col min="6" max="6" width="7.125" style="2" customWidth="1"/>
    <col min="7" max="7" width="5.75" style="2" hidden="1" customWidth="1"/>
    <col min="8" max="8" width="4.625" style="2" customWidth="1"/>
    <col min="9" max="9" width="8.625" style="2" customWidth="1"/>
    <col min="10" max="10" width="8.375" style="2" customWidth="1"/>
    <col min="11" max="11" width="7.125" style="2" customWidth="1"/>
    <col min="12" max="12" width="6.125" style="2" hidden="1" customWidth="1"/>
    <col min="13" max="13" width="4.5" style="2" customWidth="1"/>
    <col min="14" max="15" width="7.625" style="2" customWidth="1"/>
    <col min="16" max="16" width="7.125" style="2" customWidth="1"/>
    <col min="17" max="17" width="7" style="2" hidden="1" customWidth="1"/>
    <col min="18" max="18" width="4.625" style="2" customWidth="1"/>
    <col min="19" max="20" width="7.625" style="2" customWidth="1"/>
    <col min="21" max="21" width="7.125" style="2" customWidth="1"/>
    <col min="22" max="22" width="5.625" style="2" hidden="1" customWidth="1"/>
    <col min="23" max="23" width="5.625" style="2" customWidth="1"/>
    <col min="24" max="24" width="7.625" style="2" customWidth="1"/>
    <col min="25" max="27" width="3.875" style="2" customWidth="1"/>
    <col min="28" max="41" width="4.625" style="2" customWidth="1"/>
    <col min="42" max="42" width="3.75" style="2" customWidth="1"/>
    <col min="43" max="84" width="4.625" style="2" customWidth="1"/>
    <col min="85" max="16384" width="8.625" style="2"/>
  </cols>
  <sheetData>
    <row r="1" spans="1:24" s="284" customFormat="1" ht="18" customHeight="1">
      <c r="A1" s="1244" t="str">
        <f>"（"&amp;[1]別紙１①!R20&amp;"）"</f>
        <v>（別紙1）</v>
      </c>
      <c r="B1" s="1244"/>
      <c r="C1" s="1244"/>
      <c r="D1" s="104"/>
      <c r="E1" s="104"/>
      <c r="F1" s="104"/>
      <c r="G1" s="104"/>
      <c r="H1" s="104"/>
      <c r="I1" s="104"/>
      <c r="J1" s="104"/>
      <c r="K1" s="104"/>
      <c r="L1" s="104"/>
      <c r="M1" s="104"/>
      <c r="N1" s="104"/>
      <c r="O1" s="104"/>
      <c r="P1" s="104"/>
      <c r="Q1" s="104"/>
      <c r="R1" s="104"/>
      <c r="S1" s="104"/>
      <c r="T1" s="104"/>
      <c r="U1" s="104"/>
      <c r="V1" s="104"/>
      <c r="W1" s="104"/>
      <c r="X1" s="104"/>
    </row>
    <row r="2" spans="1:24" s="284" customFormat="1" ht="18" customHeight="1">
      <c r="A2" s="104"/>
      <c r="B2" s="104"/>
      <c r="C2" s="104"/>
      <c r="D2" s="104"/>
      <c r="E2" s="104"/>
      <c r="F2" s="104"/>
      <c r="G2" s="104"/>
      <c r="H2" s="104"/>
      <c r="I2" s="104"/>
      <c r="J2" s="104"/>
      <c r="K2" s="104"/>
      <c r="L2" s="104"/>
      <c r="M2" s="104"/>
      <c r="N2" s="104"/>
      <c r="O2" s="104"/>
      <c r="P2" s="104"/>
      <c r="Q2" s="104"/>
      <c r="R2" s="104"/>
      <c r="S2" s="104"/>
      <c r="T2" s="104"/>
      <c r="U2" s="104"/>
      <c r="V2" s="104"/>
      <c r="W2" s="104"/>
      <c r="X2" s="104"/>
    </row>
    <row r="3" spans="1:24" s="284" customFormat="1" ht="18" customHeight="1">
      <c r="A3" s="707" t="s">
        <v>405</v>
      </c>
      <c r="B3" s="707"/>
      <c r="C3" s="707"/>
      <c r="D3" s="707"/>
      <c r="E3" s="707"/>
      <c r="F3" s="707"/>
      <c r="G3" s="707"/>
      <c r="H3" s="707"/>
      <c r="I3" s="707"/>
      <c r="J3" s="707"/>
      <c r="K3" s="707"/>
      <c r="L3" s="707"/>
      <c r="M3" s="707"/>
      <c r="N3" s="707"/>
      <c r="O3" s="707"/>
      <c r="P3" s="707"/>
      <c r="Q3" s="707"/>
      <c r="R3" s="707"/>
      <c r="S3" s="707"/>
      <c r="T3" s="707"/>
      <c r="U3" s="707"/>
      <c r="V3" s="707"/>
      <c r="W3" s="707"/>
      <c r="X3" s="707"/>
    </row>
    <row r="4" spans="1:24" s="255" customFormat="1" ht="18" customHeight="1">
      <c r="A4" s="718" t="s">
        <v>406</v>
      </c>
      <c r="B4" s="718"/>
      <c r="C4" s="718"/>
      <c r="D4" s="718"/>
      <c r="E4" s="718"/>
      <c r="F4" s="718"/>
      <c r="G4" s="718"/>
      <c r="H4" s="718"/>
      <c r="I4" s="718"/>
      <c r="J4" s="718"/>
      <c r="K4" s="718"/>
      <c r="L4" s="718"/>
      <c r="M4" s="718"/>
      <c r="N4" s="718"/>
      <c r="O4" s="718"/>
      <c r="P4" s="718"/>
      <c r="Q4" s="718"/>
      <c r="R4" s="718"/>
      <c r="S4" s="718"/>
      <c r="T4" s="718"/>
      <c r="U4" s="718"/>
      <c r="V4" s="718"/>
      <c r="W4" s="718"/>
      <c r="X4" s="718"/>
    </row>
    <row r="5" spans="1:24" s="255" customFormat="1" ht="18" customHeight="1">
      <c r="A5" s="285"/>
      <c r="B5" s="285"/>
      <c r="C5" s="285"/>
      <c r="D5" s="285"/>
      <c r="E5" s="285"/>
      <c r="F5" s="285"/>
      <c r="G5" s="285"/>
      <c r="H5" s="285"/>
      <c r="I5" s="285"/>
      <c r="J5" s="285"/>
      <c r="K5" s="285"/>
      <c r="L5" s="285"/>
      <c r="M5" s="285"/>
      <c r="N5" s="285"/>
      <c r="O5" s="285"/>
      <c r="P5" s="285"/>
      <c r="Q5" s="285"/>
      <c r="R5" s="285"/>
      <c r="S5" s="285"/>
      <c r="T5" s="285"/>
      <c r="U5" s="285"/>
      <c r="V5" s="285"/>
      <c r="W5" s="285"/>
      <c r="X5" s="285"/>
    </row>
    <row r="6" spans="1:24" s="255" customFormat="1" ht="18" customHeight="1">
      <c r="A6" s="285" t="s">
        <v>407</v>
      </c>
      <c r="B6" s="285"/>
      <c r="C6" s="285"/>
      <c r="D6" s="285"/>
      <c r="E6" s="285"/>
      <c r="F6" s="285"/>
      <c r="G6" s="285"/>
      <c r="H6" s="285"/>
      <c r="I6" s="285"/>
      <c r="J6" s="285"/>
      <c r="K6" s="285"/>
      <c r="L6" s="285"/>
      <c r="M6" s="285"/>
      <c r="N6" s="285"/>
      <c r="O6" s="285"/>
      <c r="P6" s="285"/>
      <c r="Q6" s="285"/>
      <c r="R6" s="285"/>
      <c r="S6" s="285"/>
      <c r="T6" s="285"/>
      <c r="U6" s="285"/>
      <c r="V6" s="285"/>
      <c r="W6" s="285"/>
      <c r="X6" s="285"/>
    </row>
    <row r="7" spans="1:24" s="255" customFormat="1" ht="18" customHeight="1">
      <c r="A7" s="285"/>
      <c r="B7" s="285"/>
      <c r="C7" s="285"/>
      <c r="D7" s="285"/>
      <c r="E7" s="285"/>
      <c r="F7" s="285"/>
      <c r="G7" s="285"/>
      <c r="H7" s="285"/>
      <c r="I7" s="285"/>
      <c r="J7" s="285"/>
      <c r="K7" s="285"/>
      <c r="L7" s="285"/>
      <c r="M7" s="285"/>
      <c r="N7" s="285"/>
      <c r="O7" s="285"/>
      <c r="P7" s="285"/>
      <c r="Q7" s="285"/>
      <c r="R7" s="285"/>
      <c r="S7" s="285"/>
      <c r="T7" s="285"/>
      <c r="U7" s="285"/>
      <c r="V7" s="285"/>
      <c r="W7" s="285"/>
      <c r="X7" s="285"/>
    </row>
    <row r="8" spans="1:24" s="255" customFormat="1" ht="18" customHeight="1">
      <c r="A8" s="285" t="s">
        <v>408</v>
      </c>
      <c r="B8" s="285"/>
      <c r="C8" s="285"/>
      <c r="D8" s="285"/>
      <c r="E8" s="285"/>
      <c r="F8" s="285"/>
      <c r="G8" s="285"/>
      <c r="H8" s="285"/>
      <c r="I8" s="285"/>
      <c r="J8" s="285"/>
      <c r="K8" s="285"/>
      <c r="L8" s="285"/>
      <c r="M8" s="285"/>
      <c r="N8" s="285"/>
      <c r="O8" s="285"/>
      <c r="P8" s="285"/>
      <c r="Q8" s="285"/>
      <c r="R8" s="285"/>
      <c r="S8" s="285"/>
      <c r="T8" s="285"/>
      <c r="U8" s="285"/>
      <c r="V8" s="285"/>
      <c r="W8" s="285"/>
      <c r="X8" s="285"/>
    </row>
    <row r="9" spans="1:24" s="255" customFormat="1" ht="6" customHeight="1">
      <c r="A9" s="286"/>
      <c r="B9" s="285"/>
      <c r="C9" s="285"/>
      <c r="D9" s="285"/>
      <c r="E9" s="285"/>
      <c r="F9" s="285"/>
      <c r="G9" s="285"/>
      <c r="H9" s="285"/>
      <c r="I9" s="285"/>
      <c r="J9" s="285"/>
      <c r="K9" s="285"/>
      <c r="L9" s="285"/>
      <c r="M9" s="285"/>
      <c r="N9" s="285"/>
      <c r="O9" s="285"/>
      <c r="P9" s="285"/>
      <c r="Q9" s="285"/>
      <c r="R9" s="285"/>
      <c r="S9" s="285"/>
      <c r="T9" s="285"/>
      <c r="U9" s="285"/>
      <c r="V9" s="285"/>
      <c r="W9" s="285"/>
      <c r="X9" s="285"/>
    </row>
    <row r="10" spans="1:24" s="255" customFormat="1" ht="25.9" customHeight="1">
      <c r="A10" s="1245" t="s">
        <v>409</v>
      </c>
      <c r="B10" s="1245"/>
      <c r="C10" s="1245"/>
      <c r="D10" s="1245"/>
      <c r="E10" s="1245"/>
      <c r="F10" s="1245"/>
      <c r="G10" s="1245"/>
      <c r="H10" s="1245"/>
      <c r="I10" s="1245"/>
      <c r="J10" s="1245"/>
      <c r="K10" s="1246" t="s">
        <v>410</v>
      </c>
      <c r="L10" s="1246"/>
      <c r="M10" s="1246"/>
      <c r="N10" s="1246"/>
      <c r="O10" s="1246"/>
      <c r="P10" s="1246"/>
      <c r="Q10" s="1246"/>
      <c r="R10" s="1246"/>
      <c r="S10" s="1246"/>
      <c r="T10" s="1246"/>
      <c r="U10" s="285"/>
      <c r="V10" s="285"/>
      <c r="W10" s="285"/>
      <c r="X10" s="285"/>
    </row>
    <row r="11" spans="1:24" s="255" customFormat="1" ht="37.15" customHeight="1">
      <c r="A11" s="1241" t="s">
        <v>411</v>
      </c>
      <c r="B11" s="1241"/>
      <c r="C11" s="1241"/>
      <c r="D11" s="1241"/>
      <c r="E11" s="1241"/>
      <c r="F11" s="1241"/>
      <c r="G11" s="1241"/>
      <c r="H11" s="1241"/>
      <c r="I11" s="1241"/>
      <c r="J11" s="1241"/>
      <c r="K11" s="1242" t="s">
        <v>412</v>
      </c>
      <c r="L11" s="1243"/>
      <c r="M11" s="1243"/>
      <c r="N11" s="1243"/>
      <c r="O11" s="1243"/>
      <c r="P11" s="1243"/>
      <c r="Q11" s="1243"/>
      <c r="R11" s="1243"/>
      <c r="S11" s="1243"/>
      <c r="T11" s="1243"/>
      <c r="U11" s="285"/>
      <c r="V11" s="285"/>
      <c r="W11" s="285"/>
      <c r="X11" s="285"/>
    </row>
    <row r="12" spans="1:24" s="255" customFormat="1" ht="37.15" customHeight="1">
      <c r="A12" s="1241" t="s">
        <v>413</v>
      </c>
      <c r="B12" s="1241"/>
      <c r="C12" s="1241"/>
      <c r="D12" s="1241"/>
      <c r="E12" s="1241"/>
      <c r="F12" s="1241"/>
      <c r="G12" s="1241"/>
      <c r="H12" s="1241"/>
      <c r="I12" s="1241"/>
      <c r="J12" s="1241"/>
      <c r="K12" s="1242" t="s">
        <v>412</v>
      </c>
      <c r="L12" s="1243"/>
      <c r="M12" s="1243"/>
      <c r="N12" s="1243"/>
      <c r="O12" s="1243"/>
      <c r="P12" s="1243"/>
      <c r="Q12" s="1243"/>
      <c r="R12" s="1243"/>
      <c r="S12" s="1243"/>
      <c r="T12" s="1243"/>
      <c r="U12" s="285"/>
      <c r="V12" s="285"/>
      <c r="W12" s="285"/>
      <c r="X12" s="285"/>
    </row>
    <row r="13" spans="1:24" s="255" customFormat="1" ht="37.15" customHeight="1">
      <c r="A13" s="1241" t="s">
        <v>414</v>
      </c>
      <c r="B13" s="1241"/>
      <c r="C13" s="1241"/>
      <c r="D13" s="1241"/>
      <c r="E13" s="1241"/>
      <c r="F13" s="1241"/>
      <c r="G13" s="1241"/>
      <c r="H13" s="1241"/>
      <c r="I13" s="1241"/>
      <c r="J13" s="1241"/>
      <c r="K13" s="1242" t="s">
        <v>415</v>
      </c>
      <c r="L13" s="1243"/>
      <c r="M13" s="1243"/>
      <c r="N13" s="1243"/>
      <c r="O13" s="1243"/>
      <c r="P13" s="1243"/>
      <c r="Q13" s="1243"/>
      <c r="R13" s="1243"/>
      <c r="S13" s="1243"/>
      <c r="T13" s="1243"/>
      <c r="U13" s="285"/>
      <c r="V13" s="285"/>
      <c r="W13" s="285"/>
      <c r="X13" s="285"/>
    </row>
    <row r="14" spans="1:24" s="255" customFormat="1" ht="37.15" customHeight="1">
      <c r="A14" s="1241" t="s">
        <v>416</v>
      </c>
      <c r="B14" s="1241"/>
      <c r="C14" s="1241"/>
      <c r="D14" s="1241"/>
      <c r="E14" s="1241"/>
      <c r="F14" s="1241"/>
      <c r="G14" s="1241"/>
      <c r="H14" s="1241"/>
      <c r="I14" s="1241"/>
      <c r="J14" s="1241"/>
      <c r="K14" s="1242" t="s">
        <v>415</v>
      </c>
      <c r="L14" s="1243"/>
      <c r="M14" s="1243"/>
      <c r="N14" s="1243"/>
      <c r="O14" s="1243"/>
      <c r="P14" s="1243"/>
      <c r="Q14" s="1243"/>
      <c r="R14" s="1243"/>
      <c r="S14" s="1243"/>
      <c r="T14" s="1243"/>
      <c r="U14" s="285"/>
      <c r="V14" s="285"/>
      <c r="W14" s="285"/>
      <c r="X14" s="285"/>
    </row>
    <row r="15" spans="1:24" s="255" customFormat="1" ht="37.15" customHeight="1">
      <c r="A15" s="1241" t="s">
        <v>417</v>
      </c>
      <c r="B15" s="1241"/>
      <c r="C15" s="1241"/>
      <c r="D15" s="1241"/>
      <c r="E15" s="1241"/>
      <c r="F15" s="1241"/>
      <c r="G15" s="1241"/>
      <c r="H15" s="1241"/>
      <c r="I15" s="1241"/>
      <c r="J15" s="1241"/>
      <c r="K15" s="1242" t="s">
        <v>418</v>
      </c>
      <c r="L15" s="1243"/>
      <c r="M15" s="1243"/>
      <c r="N15" s="1243"/>
      <c r="O15" s="1243"/>
      <c r="P15" s="1243"/>
      <c r="Q15" s="1243"/>
      <c r="R15" s="1243"/>
      <c r="S15" s="1243"/>
      <c r="T15" s="1243"/>
      <c r="U15" s="285"/>
      <c r="V15" s="285"/>
      <c r="W15" s="285"/>
      <c r="X15" s="285"/>
    </row>
    <row r="16" spans="1:24" s="255" customFormat="1" ht="37.15" customHeight="1">
      <c r="A16" s="1241" t="s">
        <v>419</v>
      </c>
      <c r="B16" s="1241"/>
      <c r="C16" s="1241"/>
      <c r="D16" s="1241"/>
      <c r="E16" s="1241"/>
      <c r="F16" s="1241"/>
      <c r="G16" s="1241"/>
      <c r="H16" s="1241"/>
      <c r="I16" s="1241"/>
      <c r="J16" s="1241"/>
      <c r="K16" s="1242" t="s">
        <v>412</v>
      </c>
      <c r="L16" s="1243"/>
      <c r="M16" s="1243"/>
      <c r="N16" s="1243"/>
      <c r="O16" s="1243"/>
      <c r="P16" s="1243"/>
      <c r="Q16" s="1243"/>
      <c r="R16" s="1243"/>
      <c r="S16" s="1243"/>
      <c r="T16" s="1243"/>
      <c r="U16" s="285"/>
      <c r="V16" s="285"/>
      <c r="W16" s="285"/>
      <c r="X16" s="285"/>
    </row>
    <row r="17" spans="1:27" s="255" customFormat="1" ht="36.6" customHeight="1">
      <c r="A17" s="1011" t="s">
        <v>420</v>
      </c>
      <c r="B17" s="1011"/>
      <c r="C17" s="1011"/>
      <c r="D17" s="1011"/>
      <c r="E17" s="1011"/>
      <c r="F17" s="1011"/>
      <c r="G17" s="1011"/>
      <c r="H17" s="1011"/>
      <c r="I17" s="1011"/>
      <c r="J17" s="1011"/>
      <c r="K17" s="1011"/>
      <c r="L17" s="1011"/>
      <c r="M17" s="1011"/>
      <c r="N17" s="1011"/>
      <c r="O17" s="1011"/>
      <c r="P17" s="1011"/>
      <c r="Q17" s="1011"/>
      <c r="R17" s="1011"/>
      <c r="S17" s="1011"/>
      <c r="T17" s="1011"/>
      <c r="U17" s="285"/>
      <c r="V17" s="285"/>
      <c r="W17" s="285"/>
      <c r="X17" s="285"/>
    </row>
    <row r="18" spans="1:27" s="255" customFormat="1" ht="18" customHeight="1">
      <c r="A18" s="285"/>
      <c r="B18" s="285"/>
      <c r="C18" s="285"/>
      <c r="D18" s="285"/>
      <c r="E18" s="285"/>
      <c r="F18" s="285"/>
      <c r="G18" s="285"/>
      <c r="H18" s="285"/>
      <c r="I18" s="285"/>
      <c r="J18" s="285"/>
      <c r="K18" s="285"/>
      <c r="L18" s="285"/>
      <c r="M18" s="285"/>
      <c r="N18" s="285"/>
      <c r="O18" s="285"/>
      <c r="P18" s="285"/>
      <c r="Q18" s="285"/>
      <c r="R18" s="285"/>
      <c r="S18" s="285"/>
      <c r="T18" s="285"/>
      <c r="U18" s="285"/>
      <c r="V18" s="285"/>
      <c r="W18" s="285"/>
      <c r="X18" s="285"/>
    </row>
    <row r="19" spans="1:27" s="255" customFormat="1" ht="30.6" customHeight="1">
      <c r="A19" s="1013" t="s">
        <v>421</v>
      </c>
      <c r="B19" s="1013"/>
      <c r="C19" s="1013"/>
      <c r="D19" s="1013"/>
      <c r="E19" s="1013"/>
      <c r="F19" s="1013"/>
      <c r="G19" s="1013"/>
      <c r="H19" s="1013"/>
      <c r="I19" s="1013"/>
      <c r="J19" s="1013"/>
      <c r="K19" s="1013"/>
      <c r="L19" s="1013"/>
      <c r="M19" s="1013"/>
      <c r="N19" s="1013"/>
      <c r="O19" s="1013"/>
      <c r="P19" s="1013"/>
      <c r="Q19" s="1013"/>
      <c r="R19" s="1013"/>
      <c r="S19" s="1013"/>
      <c r="T19" s="1013"/>
      <c r="U19" s="1013"/>
      <c r="V19" s="1013"/>
      <c r="W19" s="1013"/>
      <c r="X19" s="1013"/>
    </row>
    <row r="20" spans="1:27" s="255" customFormat="1" ht="7.15" customHeight="1">
      <c r="A20" s="287"/>
      <c r="B20" s="287"/>
      <c r="C20" s="287"/>
      <c r="D20" s="287"/>
      <c r="E20" s="287"/>
      <c r="F20" s="287"/>
      <c r="G20" s="287"/>
      <c r="H20" s="287"/>
      <c r="I20" s="287"/>
      <c r="J20" s="287"/>
      <c r="K20" s="287"/>
      <c r="L20" s="287"/>
      <c r="M20" s="287"/>
      <c r="N20" s="287"/>
      <c r="O20" s="287"/>
      <c r="P20" s="287"/>
      <c r="Q20" s="287"/>
      <c r="R20" s="287"/>
      <c r="S20" s="287"/>
      <c r="T20" s="287"/>
      <c r="U20" s="287"/>
      <c r="V20" s="287"/>
      <c r="W20" s="287"/>
      <c r="X20" s="287"/>
    </row>
    <row r="21" spans="1:27" s="255" customFormat="1" ht="30.6" customHeight="1">
      <c r="A21" s="1231" t="s">
        <v>422</v>
      </c>
      <c r="B21" s="1232"/>
      <c r="C21" s="1232"/>
      <c r="D21" s="1232"/>
      <c r="E21" s="1232"/>
      <c r="F21" s="1233" t="s">
        <v>423</v>
      </c>
      <c r="G21" s="1233"/>
      <c r="H21" s="1234"/>
      <c r="I21" s="1234"/>
      <c r="J21" s="1234"/>
      <c r="K21" s="1235" t="s">
        <v>424</v>
      </c>
      <c r="L21" s="1236"/>
      <c r="M21" s="1237"/>
      <c r="N21" s="1238"/>
      <c r="O21" s="1235" t="s">
        <v>425</v>
      </c>
      <c r="P21" s="1237"/>
      <c r="Q21" s="1237"/>
      <c r="R21" s="1237"/>
      <c r="S21" s="1237"/>
      <c r="T21" s="1237"/>
      <c r="U21" s="1237"/>
      <c r="V21" s="1237"/>
      <c r="W21" s="1239"/>
      <c r="X21" s="1240"/>
    </row>
    <row r="22" spans="1:27" s="255" customFormat="1" ht="30.6" customHeight="1">
      <c r="A22" s="1221" t="s">
        <v>426</v>
      </c>
      <c r="B22" s="1222"/>
      <c r="C22" s="1222"/>
      <c r="D22" s="1222"/>
      <c r="E22" s="1222"/>
      <c r="F22" s="1221" t="s">
        <v>427</v>
      </c>
      <c r="G22" s="1221"/>
      <c r="H22" s="1222"/>
      <c r="I22" s="1222"/>
      <c r="J22" s="1222"/>
      <c r="K22" s="1223" t="s">
        <v>428</v>
      </c>
      <c r="L22" s="1224"/>
      <c r="M22" s="1225"/>
      <c r="N22" s="1226"/>
      <c r="O22" s="1227" t="s">
        <v>429</v>
      </c>
      <c r="P22" s="1228"/>
      <c r="Q22" s="1228"/>
      <c r="R22" s="1228"/>
      <c r="S22" s="1228"/>
      <c r="T22" s="1228"/>
      <c r="U22" s="1228"/>
      <c r="V22" s="1228"/>
      <c r="W22" s="1229"/>
      <c r="X22" s="1230"/>
    </row>
    <row r="23" spans="1:27" s="255" customFormat="1" ht="30.6" customHeight="1">
      <c r="A23" s="1221" t="s">
        <v>426</v>
      </c>
      <c r="B23" s="1222"/>
      <c r="C23" s="1222"/>
      <c r="D23" s="1222"/>
      <c r="E23" s="1222"/>
      <c r="F23" s="1221" t="s">
        <v>369</v>
      </c>
      <c r="G23" s="1221"/>
      <c r="H23" s="1222"/>
      <c r="I23" s="1222"/>
      <c r="J23" s="1222"/>
      <c r="K23" s="1223" t="s">
        <v>164</v>
      </c>
      <c r="L23" s="1224"/>
      <c r="M23" s="1225"/>
      <c r="N23" s="1226"/>
      <c r="O23" s="1227" t="s">
        <v>430</v>
      </c>
      <c r="P23" s="1228"/>
      <c r="Q23" s="1228"/>
      <c r="R23" s="1228"/>
      <c r="S23" s="1228"/>
      <c r="T23" s="1228"/>
      <c r="U23" s="1228"/>
      <c r="V23" s="1228"/>
      <c r="W23" s="1229"/>
      <c r="X23" s="1230"/>
    </row>
    <row r="24" spans="1:27" s="255" customFormat="1" ht="30.6" customHeight="1">
      <c r="A24" s="1221" t="s">
        <v>426</v>
      </c>
      <c r="B24" s="1222"/>
      <c r="C24" s="1222"/>
      <c r="D24" s="1222"/>
      <c r="E24" s="1222"/>
      <c r="F24" s="1221" t="s">
        <v>371</v>
      </c>
      <c r="G24" s="1221"/>
      <c r="H24" s="1222"/>
      <c r="I24" s="1222"/>
      <c r="J24" s="1222"/>
      <c r="K24" s="1223" t="s">
        <v>164</v>
      </c>
      <c r="L24" s="1224"/>
      <c r="M24" s="1225"/>
      <c r="N24" s="1226"/>
      <c r="O24" s="1227" t="s">
        <v>430</v>
      </c>
      <c r="P24" s="1228"/>
      <c r="Q24" s="1228"/>
      <c r="R24" s="1228"/>
      <c r="S24" s="1228"/>
      <c r="T24" s="1228"/>
      <c r="U24" s="1228"/>
      <c r="V24" s="1228"/>
      <c r="W24" s="1229"/>
      <c r="X24" s="1230"/>
    </row>
    <row r="25" spans="1:27" s="255" customFormat="1" ht="30.6" customHeight="1">
      <c r="A25" s="1221" t="s">
        <v>426</v>
      </c>
      <c r="B25" s="1222"/>
      <c r="C25" s="1222"/>
      <c r="D25" s="1222"/>
      <c r="E25" s="1222"/>
      <c r="F25" s="1221" t="s">
        <v>369</v>
      </c>
      <c r="G25" s="1221"/>
      <c r="H25" s="1222"/>
      <c r="I25" s="1222"/>
      <c r="J25" s="1222"/>
      <c r="K25" s="1223" t="s">
        <v>164</v>
      </c>
      <c r="L25" s="1224"/>
      <c r="M25" s="1225"/>
      <c r="N25" s="1226"/>
      <c r="O25" s="1227" t="s">
        <v>430</v>
      </c>
      <c r="P25" s="1228"/>
      <c r="Q25" s="1228"/>
      <c r="R25" s="1228"/>
      <c r="S25" s="1228"/>
      <c r="T25" s="1228"/>
      <c r="U25" s="1228"/>
      <c r="V25" s="1228"/>
      <c r="W25" s="1229"/>
      <c r="X25" s="1230"/>
    </row>
    <row r="26" spans="1:27" s="255" customFormat="1" ht="30.6" customHeight="1">
      <c r="A26" s="1221"/>
      <c r="B26" s="1222"/>
      <c r="C26" s="1222"/>
      <c r="D26" s="1222"/>
      <c r="E26" s="1222"/>
      <c r="F26" s="1221"/>
      <c r="G26" s="1221"/>
      <c r="H26" s="1222"/>
      <c r="I26" s="1222"/>
      <c r="J26" s="1222"/>
      <c r="K26" s="1223"/>
      <c r="L26" s="1224"/>
      <c r="M26" s="1225"/>
      <c r="N26" s="1226"/>
      <c r="O26" s="1227"/>
      <c r="P26" s="1228"/>
      <c r="Q26" s="1228"/>
      <c r="R26" s="1228"/>
      <c r="S26" s="1228"/>
      <c r="T26" s="1228"/>
      <c r="U26" s="1228"/>
      <c r="V26" s="1228"/>
      <c r="W26" s="1229"/>
      <c r="X26" s="1230"/>
    </row>
    <row r="27" spans="1:27" s="255" customFormat="1" ht="19.149999999999999" customHeight="1">
      <c r="A27" s="1206"/>
      <c r="B27" s="1207"/>
      <c r="C27" s="1207"/>
      <c r="D27" s="1207"/>
      <c r="E27" s="1207"/>
      <c r="F27" s="1208" t="s">
        <v>394</v>
      </c>
      <c r="G27" s="1208"/>
      <c r="H27" s="1208"/>
      <c r="I27" s="1208"/>
      <c r="J27" s="1208"/>
      <c r="K27" s="1208"/>
      <c r="L27" s="1208"/>
      <c r="M27" s="1208"/>
      <c r="N27" s="1208"/>
      <c r="O27" s="1208"/>
      <c r="P27" s="1208"/>
      <c r="Q27" s="1208"/>
      <c r="R27" s="1208"/>
      <c r="S27" s="1208"/>
      <c r="T27" s="1208"/>
      <c r="U27" s="1208"/>
      <c r="V27" s="1208"/>
      <c r="W27" s="1208"/>
      <c r="X27" s="1209"/>
    </row>
    <row r="28" spans="1:27" s="292" customFormat="1" ht="30.6" customHeight="1">
      <c r="A28" s="288"/>
      <c r="B28" s="289"/>
      <c r="C28" s="289"/>
      <c r="D28" s="289"/>
      <c r="E28" s="289"/>
      <c r="F28" s="288"/>
      <c r="G28" s="288"/>
      <c r="H28" s="289"/>
      <c r="I28" s="289"/>
      <c r="J28" s="289"/>
      <c r="K28" s="288"/>
      <c r="L28" s="288"/>
      <c r="M28" s="289"/>
      <c r="N28" s="289"/>
      <c r="O28" s="290"/>
      <c r="P28" s="290"/>
      <c r="Q28" s="290"/>
      <c r="R28" s="290"/>
      <c r="S28" s="290"/>
      <c r="T28" s="290"/>
      <c r="U28" s="290"/>
      <c r="V28" s="290"/>
      <c r="W28" s="291"/>
      <c r="X28" s="291"/>
    </row>
    <row r="29" spans="1:27" s="255" customFormat="1" ht="30.6" customHeight="1">
      <c r="A29" s="287"/>
      <c r="B29" s="293"/>
      <c r="C29" s="293"/>
      <c r="D29" s="293"/>
      <c r="E29" s="293"/>
      <c r="F29" s="287"/>
      <c r="G29" s="287"/>
      <c r="H29" s="293"/>
      <c r="I29" s="293"/>
      <c r="J29" s="293"/>
      <c r="K29" s="287"/>
      <c r="L29" s="287"/>
      <c r="M29" s="293"/>
      <c r="N29" s="293"/>
      <c r="O29" s="293"/>
      <c r="P29" s="293"/>
      <c r="Q29" s="293"/>
      <c r="R29" s="287"/>
      <c r="S29" s="293"/>
      <c r="T29" s="293"/>
      <c r="U29" s="293"/>
      <c r="V29" s="293"/>
      <c r="W29" s="293"/>
      <c r="X29" s="293"/>
    </row>
    <row r="30" spans="1:27" s="255" customFormat="1" ht="21.6" customHeight="1">
      <c r="A30" s="287"/>
      <c r="B30" s="293"/>
      <c r="C30" s="293"/>
      <c r="D30" s="293"/>
      <c r="E30" s="293"/>
      <c r="F30" s="287"/>
      <c r="G30" s="287"/>
      <c r="H30" s="293"/>
      <c r="I30" s="293"/>
      <c r="J30" s="293"/>
      <c r="K30" s="287"/>
      <c r="L30" s="287"/>
      <c r="M30" s="293"/>
      <c r="N30" s="293"/>
      <c r="O30" s="293"/>
      <c r="P30" s="293"/>
      <c r="Q30" s="293"/>
      <c r="R30" s="287"/>
      <c r="S30" s="293"/>
      <c r="T30" s="293"/>
      <c r="U30" s="293"/>
      <c r="V30" s="293"/>
      <c r="W30" s="293"/>
      <c r="X30" s="293"/>
      <c r="AA30" s="294"/>
    </row>
    <row r="31" spans="1:27" s="255" customFormat="1" ht="30.6" customHeight="1">
      <c r="A31" s="286" t="s">
        <v>431</v>
      </c>
      <c r="B31" s="285"/>
      <c r="C31" s="285"/>
      <c r="D31" s="285"/>
      <c r="E31" s="285"/>
      <c r="F31" s="285"/>
      <c r="G31" s="285"/>
      <c r="H31" s="285"/>
      <c r="I31" s="285"/>
      <c r="J31" s="285"/>
      <c r="K31" s="285"/>
      <c r="L31" s="285"/>
      <c r="M31" s="285"/>
      <c r="N31" s="285"/>
      <c r="O31" s="285"/>
      <c r="P31" s="285"/>
      <c r="Q31" s="285"/>
      <c r="R31" s="285"/>
      <c r="S31" s="285"/>
      <c r="T31" s="285"/>
      <c r="U31" s="287"/>
      <c r="V31" s="287"/>
      <c r="W31" s="287"/>
      <c r="X31" s="287"/>
    </row>
    <row r="32" spans="1:27" s="255" customFormat="1" ht="30.6" customHeight="1">
      <c r="A32" s="1210" t="s">
        <v>432</v>
      </c>
      <c r="B32" s="1211"/>
      <c r="C32" s="1211"/>
      <c r="D32" s="1211"/>
      <c r="E32" s="1211"/>
      <c r="F32" s="1211"/>
      <c r="G32" s="295"/>
      <c r="H32" s="1212" t="s">
        <v>433</v>
      </c>
      <c r="I32" s="1212"/>
      <c r="J32" s="1212"/>
      <c r="K32" s="1212"/>
      <c r="L32" s="1212"/>
      <c r="M32" s="1212"/>
      <c r="N32" s="1213" t="s">
        <v>434</v>
      </c>
      <c r="O32" s="1211"/>
      <c r="P32" s="1211"/>
      <c r="Q32" s="1211"/>
      <c r="R32" s="1211"/>
      <c r="S32" s="1211"/>
      <c r="T32" s="1214"/>
      <c r="U32" s="287"/>
      <c r="V32" s="287"/>
      <c r="W32" s="287"/>
      <c r="X32" s="287"/>
    </row>
    <row r="33" spans="1:24" s="255" customFormat="1" ht="30.6" customHeight="1">
      <c r="A33" s="1215">
        <f>COUNTA(A22:E27)</f>
        <v>4</v>
      </c>
      <c r="B33" s="1216"/>
      <c r="C33" s="1216"/>
      <c r="D33" s="1216"/>
      <c r="E33" s="1216"/>
      <c r="F33" s="1216"/>
      <c r="G33" s="296"/>
      <c r="H33" s="1217">
        <f>COUNTA(別紙１③!B7:B33)</f>
        <v>22</v>
      </c>
      <c r="I33" s="1217"/>
      <c r="J33" s="1217"/>
      <c r="K33" s="1217"/>
      <c r="L33" s="1217"/>
      <c r="M33" s="1217"/>
      <c r="N33" s="1218">
        <f>A33/H33</f>
        <v>0.18181818181818182</v>
      </c>
      <c r="O33" s="1219"/>
      <c r="P33" s="1219"/>
      <c r="Q33" s="1219"/>
      <c r="R33" s="1219"/>
      <c r="S33" s="1219"/>
      <c r="T33" s="1220"/>
      <c r="U33" s="287"/>
      <c r="V33" s="287"/>
      <c r="W33" s="287"/>
      <c r="X33" s="287"/>
    </row>
    <row r="34" spans="1:24" s="292" customFormat="1" ht="25.15" customHeight="1">
      <c r="A34" s="1204" t="s">
        <v>435</v>
      </c>
      <c r="B34" s="1205"/>
      <c r="C34" s="1205"/>
      <c r="D34" s="1205"/>
      <c r="E34" s="1205"/>
      <c r="F34" s="1205"/>
      <c r="G34" s="1205"/>
      <c r="H34" s="1205"/>
      <c r="I34" s="1205"/>
      <c r="J34" s="1205"/>
      <c r="K34" s="1205"/>
      <c r="L34" s="1205"/>
      <c r="M34" s="1205"/>
      <c r="N34" s="1205"/>
      <c r="O34" s="1205"/>
      <c r="P34" s="1205"/>
      <c r="Q34" s="1205"/>
      <c r="R34" s="1205"/>
      <c r="S34" s="1205"/>
      <c r="T34" s="1205"/>
      <c r="U34" s="1205"/>
      <c r="V34" s="1205"/>
      <c r="W34" s="1205"/>
      <c r="X34" s="1205"/>
    </row>
    <row r="35" spans="1:24" s="255" customFormat="1" ht="18" customHeight="1">
      <c r="A35" s="286"/>
      <c r="B35" s="285"/>
      <c r="C35" s="285"/>
      <c r="D35" s="285"/>
      <c r="E35" s="285"/>
      <c r="F35" s="285"/>
      <c r="G35" s="285"/>
      <c r="H35" s="285"/>
      <c r="I35" s="285"/>
      <c r="J35" s="285"/>
      <c r="K35" s="285"/>
      <c r="L35" s="285"/>
      <c r="M35" s="285"/>
      <c r="N35" s="285"/>
      <c r="O35" s="285"/>
      <c r="P35" s="285"/>
      <c r="Q35" s="285"/>
      <c r="R35" s="285"/>
      <c r="S35" s="285"/>
      <c r="T35" s="285"/>
      <c r="U35" s="285"/>
      <c r="V35" s="285"/>
      <c r="W35" s="285"/>
      <c r="X35" s="285"/>
    </row>
    <row r="36" spans="1:24" s="255" customFormat="1" ht="18" customHeight="1">
      <c r="A36" s="286" t="s">
        <v>436</v>
      </c>
      <c r="B36" s="285"/>
      <c r="C36" s="285"/>
      <c r="D36" s="285"/>
      <c r="E36" s="285"/>
      <c r="F36" s="285"/>
      <c r="G36" s="285"/>
      <c r="H36" s="285"/>
      <c r="I36" s="285"/>
      <c r="J36" s="285"/>
      <c r="K36" s="285"/>
      <c r="L36" s="285"/>
      <c r="M36" s="285"/>
      <c r="N36" s="285"/>
      <c r="O36" s="285"/>
      <c r="P36" s="285"/>
      <c r="Q36" s="285"/>
      <c r="R36" s="285"/>
      <c r="S36" s="285"/>
      <c r="T36" s="285"/>
      <c r="U36" s="285"/>
      <c r="V36" s="285"/>
      <c r="W36" s="285"/>
      <c r="X36" s="285"/>
    </row>
    <row r="37" spans="1:24" s="255" customFormat="1" ht="10.15" customHeight="1">
      <c r="A37" s="286"/>
      <c r="B37" s="285"/>
      <c r="C37" s="285"/>
      <c r="D37" s="285"/>
      <c r="E37" s="285"/>
      <c r="F37" s="285"/>
      <c r="G37" s="285"/>
      <c r="H37" s="285"/>
      <c r="I37" s="285"/>
      <c r="J37" s="285"/>
      <c r="K37" s="285"/>
      <c r="L37" s="285"/>
      <c r="M37" s="285"/>
      <c r="N37" s="285"/>
      <c r="O37" s="285"/>
      <c r="P37" s="285"/>
      <c r="Q37" s="285"/>
      <c r="R37" s="285"/>
      <c r="S37" s="285"/>
      <c r="T37" s="285"/>
      <c r="U37" s="285"/>
      <c r="V37" s="285"/>
      <c r="W37" s="285"/>
      <c r="X37" s="285"/>
    </row>
    <row r="38" spans="1:24" s="255" customFormat="1" ht="18" customHeight="1">
      <c r="A38" s="286" t="s">
        <v>437</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row>
    <row r="39" spans="1:24" s="255" customFormat="1" ht="18" customHeight="1">
      <c r="A39" s="1200" t="s">
        <v>438</v>
      </c>
      <c r="B39" s="1200"/>
      <c r="C39" s="1201" t="s">
        <v>439</v>
      </c>
      <c r="D39" s="1201"/>
      <c r="E39" s="1201"/>
      <c r="F39" s="1201"/>
      <c r="G39" s="1201"/>
      <c r="H39" s="1201"/>
      <c r="I39" s="1201"/>
      <c r="J39" s="1201"/>
      <c r="K39" s="1201"/>
      <c r="L39" s="1201"/>
      <c r="M39" s="1201"/>
      <c r="N39" s="1201"/>
      <c r="O39" s="1201"/>
      <c r="P39" s="1201"/>
      <c r="Q39" s="1201"/>
      <c r="R39" s="1201"/>
      <c r="S39" s="1201"/>
      <c r="T39" s="1201"/>
      <c r="U39" s="285"/>
      <c r="V39" s="285"/>
      <c r="W39" s="285"/>
      <c r="X39" s="285"/>
    </row>
    <row r="40" spans="1:24" s="255" customFormat="1" ht="18" customHeight="1">
      <c r="A40" s="1202" t="s">
        <v>440</v>
      </c>
      <c r="B40" s="1202"/>
      <c r="C40" s="1202"/>
      <c r="D40" s="1202"/>
      <c r="E40" s="1202"/>
      <c r="F40" s="1202"/>
      <c r="G40" s="1202"/>
      <c r="H40" s="1202"/>
      <c r="I40" s="1202"/>
      <c r="J40" s="1202"/>
      <c r="K40" s="1202"/>
      <c r="L40" s="1202"/>
      <c r="M40" s="1202"/>
      <c r="N40" s="1202"/>
      <c r="O40" s="1202"/>
      <c r="P40" s="1202"/>
      <c r="Q40" s="1202"/>
      <c r="R40" s="1202"/>
      <c r="S40" s="1202"/>
      <c r="T40" s="1202"/>
      <c r="U40" s="285"/>
      <c r="V40" s="285"/>
      <c r="W40" s="285"/>
      <c r="X40" s="285"/>
    </row>
    <row r="41" spans="1:24" s="255" customFormat="1" ht="18" customHeight="1">
      <c r="A41" s="1025" t="s">
        <v>174</v>
      </c>
      <c r="B41" s="1025"/>
      <c r="C41" s="1203" t="s">
        <v>441</v>
      </c>
      <c r="D41" s="1203"/>
      <c r="E41" s="1203"/>
      <c r="F41" s="1203"/>
      <c r="G41" s="1203"/>
      <c r="H41" s="1203"/>
      <c r="I41" s="1203"/>
      <c r="J41" s="1203"/>
      <c r="K41" s="1203"/>
      <c r="L41" s="1203"/>
      <c r="M41" s="1203"/>
      <c r="N41" s="1203"/>
      <c r="O41" s="1203"/>
      <c r="P41" s="1203"/>
      <c r="Q41" s="1203"/>
      <c r="R41" s="1203"/>
      <c r="S41" s="1203"/>
      <c r="T41" s="1203"/>
      <c r="U41" s="285"/>
      <c r="V41" s="285"/>
      <c r="W41" s="285"/>
      <c r="X41" s="285"/>
    </row>
    <row r="42" spans="1:24" s="255" customFormat="1" ht="18" customHeight="1">
      <c r="A42" s="1025"/>
      <c r="B42" s="1025"/>
      <c r="C42" s="1203" t="s">
        <v>442</v>
      </c>
      <c r="D42" s="1203"/>
      <c r="E42" s="1203"/>
      <c r="F42" s="1203"/>
      <c r="G42" s="1203"/>
      <c r="H42" s="1203"/>
      <c r="I42" s="1203"/>
      <c r="J42" s="1203"/>
      <c r="K42" s="1203"/>
      <c r="L42" s="1203"/>
      <c r="M42" s="1203"/>
      <c r="N42" s="1203"/>
      <c r="O42" s="1203"/>
      <c r="P42" s="1203"/>
      <c r="Q42" s="1203"/>
      <c r="R42" s="1203"/>
      <c r="S42" s="1203"/>
      <c r="T42" s="1203"/>
      <c r="U42" s="285"/>
      <c r="V42" s="285"/>
      <c r="W42" s="285"/>
      <c r="X42" s="285"/>
    </row>
    <row r="43" spans="1:24" s="255" customFormat="1" ht="18" customHeight="1">
      <c r="A43" s="1025" t="s">
        <v>169</v>
      </c>
      <c r="B43" s="1025"/>
      <c r="C43" s="1203" t="s">
        <v>443</v>
      </c>
      <c r="D43" s="1203"/>
      <c r="E43" s="1203"/>
      <c r="F43" s="1203"/>
      <c r="G43" s="1203"/>
      <c r="H43" s="1203"/>
      <c r="I43" s="1203"/>
      <c r="J43" s="1203"/>
      <c r="K43" s="1203"/>
      <c r="L43" s="1203"/>
      <c r="M43" s="1203"/>
      <c r="N43" s="1203"/>
      <c r="O43" s="1203"/>
      <c r="P43" s="1203"/>
      <c r="Q43" s="1203"/>
      <c r="R43" s="1203"/>
      <c r="S43" s="1203"/>
      <c r="T43" s="1203"/>
      <c r="U43" s="285"/>
      <c r="V43" s="285"/>
      <c r="W43" s="285"/>
      <c r="X43" s="285"/>
    </row>
    <row r="44" spans="1:24" s="255" customFormat="1" ht="18" customHeight="1">
      <c r="A44" s="1025"/>
      <c r="B44" s="1025"/>
      <c r="C44" s="1186" t="s">
        <v>444</v>
      </c>
      <c r="D44" s="1187"/>
      <c r="E44" s="1187"/>
      <c r="F44" s="1187"/>
      <c r="G44" s="1187"/>
      <c r="H44" s="1187"/>
      <c r="I44" s="1187"/>
      <c r="J44" s="1187"/>
      <c r="K44" s="1187"/>
      <c r="L44" s="1187"/>
      <c r="M44" s="1187"/>
      <c r="N44" s="1187"/>
      <c r="O44" s="1187"/>
      <c r="P44" s="1187"/>
      <c r="Q44" s="1187"/>
      <c r="R44" s="1187"/>
      <c r="S44" s="1187"/>
      <c r="T44" s="1187"/>
      <c r="U44" s="285"/>
      <c r="V44" s="285"/>
      <c r="W44" s="285"/>
      <c r="X44" s="285"/>
    </row>
    <row r="45" spans="1:24" s="255" customFormat="1" ht="18" customHeight="1">
      <c r="A45" s="286"/>
      <c r="B45" s="285"/>
      <c r="C45" s="285"/>
      <c r="D45" s="285"/>
      <c r="E45" s="285"/>
      <c r="F45" s="285"/>
      <c r="G45" s="285"/>
      <c r="H45" s="285"/>
      <c r="I45" s="285"/>
      <c r="J45" s="285"/>
      <c r="K45" s="285"/>
      <c r="L45" s="285"/>
      <c r="M45" s="285"/>
      <c r="N45" s="285"/>
      <c r="O45" s="285"/>
      <c r="P45" s="285"/>
      <c r="Q45" s="285"/>
      <c r="R45" s="285"/>
      <c r="S45" s="285"/>
      <c r="T45" s="285"/>
      <c r="U45" s="285"/>
      <c r="V45" s="285"/>
      <c r="W45" s="285"/>
      <c r="X45" s="285"/>
    </row>
    <row r="46" spans="1:24" s="255" customFormat="1" ht="18" customHeight="1">
      <c r="A46" s="1200" t="s">
        <v>438</v>
      </c>
      <c r="B46" s="1200"/>
      <c r="C46" s="1201" t="s">
        <v>439</v>
      </c>
      <c r="D46" s="1201"/>
      <c r="E46" s="1201"/>
      <c r="F46" s="1201"/>
      <c r="G46" s="1201"/>
      <c r="H46" s="1201"/>
      <c r="I46" s="1201"/>
      <c r="J46" s="1201"/>
      <c r="K46" s="1201"/>
      <c r="L46" s="1201"/>
      <c r="M46" s="1201"/>
      <c r="N46" s="1201"/>
      <c r="O46" s="1201"/>
      <c r="P46" s="1201"/>
      <c r="Q46" s="1201"/>
      <c r="R46" s="1201"/>
      <c r="S46" s="1201"/>
      <c r="T46" s="1201"/>
      <c r="U46" s="285"/>
      <c r="V46" s="285"/>
      <c r="W46" s="285"/>
      <c r="X46" s="285"/>
    </row>
    <row r="47" spans="1:24" s="255" customFormat="1" ht="18" customHeight="1">
      <c r="A47" s="1202" t="s">
        <v>445</v>
      </c>
      <c r="B47" s="1202"/>
      <c r="C47" s="1202"/>
      <c r="D47" s="1202"/>
      <c r="E47" s="1202"/>
      <c r="F47" s="1202"/>
      <c r="G47" s="1202"/>
      <c r="H47" s="1202"/>
      <c r="I47" s="1202"/>
      <c r="J47" s="1202"/>
      <c r="K47" s="1202"/>
      <c r="L47" s="1202"/>
      <c r="M47" s="1202"/>
      <c r="N47" s="1202"/>
      <c r="O47" s="1202"/>
      <c r="P47" s="1202"/>
      <c r="Q47" s="1202"/>
      <c r="R47" s="1202"/>
      <c r="S47" s="1202"/>
      <c r="T47" s="1202"/>
      <c r="U47" s="285"/>
      <c r="V47" s="285"/>
      <c r="W47" s="285"/>
      <c r="X47" s="285"/>
    </row>
    <row r="48" spans="1:24" s="255" customFormat="1" ht="18" customHeight="1">
      <c r="A48" s="1025"/>
      <c r="B48" s="1025"/>
      <c r="C48" s="1203" t="s">
        <v>446</v>
      </c>
      <c r="D48" s="1203"/>
      <c r="E48" s="1203"/>
      <c r="F48" s="1203"/>
      <c r="G48" s="1203"/>
      <c r="H48" s="1203"/>
      <c r="I48" s="1203"/>
      <c r="J48" s="1203"/>
      <c r="K48" s="1203"/>
      <c r="L48" s="1203"/>
      <c r="M48" s="1203"/>
      <c r="N48" s="1203"/>
      <c r="O48" s="1203"/>
      <c r="P48" s="1203"/>
      <c r="Q48" s="1203"/>
      <c r="R48" s="1203"/>
      <c r="S48" s="1203"/>
      <c r="T48" s="1203"/>
      <c r="U48" s="285"/>
      <c r="V48" s="285"/>
      <c r="W48" s="285"/>
      <c r="X48" s="285"/>
    </row>
    <row r="49" spans="1:25" s="255" customFormat="1" ht="18" customHeight="1">
      <c r="A49" s="1025" t="s">
        <v>169</v>
      </c>
      <c r="B49" s="1025"/>
      <c r="C49" s="1203" t="s">
        <v>447</v>
      </c>
      <c r="D49" s="1203"/>
      <c r="E49" s="1203"/>
      <c r="F49" s="1203"/>
      <c r="G49" s="1203"/>
      <c r="H49" s="1203"/>
      <c r="I49" s="1203"/>
      <c r="J49" s="1203"/>
      <c r="K49" s="1203"/>
      <c r="L49" s="1203"/>
      <c r="M49" s="1203"/>
      <c r="N49" s="1203"/>
      <c r="O49" s="1203"/>
      <c r="P49" s="1203"/>
      <c r="Q49" s="1203"/>
      <c r="R49" s="1203"/>
      <c r="S49" s="1203"/>
      <c r="T49" s="1203"/>
      <c r="U49" s="285"/>
      <c r="V49" s="285"/>
      <c r="W49" s="285"/>
      <c r="X49" s="285"/>
    </row>
    <row r="50" spans="1:25" s="255" customFormat="1" ht="38.25" customHeight="1">
      <c r="A50" s="1025" t="s">
        <v>174</v>
      </c>
      <c r="B50" s="1025"/>
      <c r="C50" s="1186" t="s">
        <v>448</v>
      </c>
      <c r="D50" s="1187"/>
      <c r="E50" s="1187"/>
      <c r="F50" s="1187"/>
      <c r="G50" s="1187"/>
      <c r="H50" s="1187"/>
      <c r="I50" s="1187"/>
      <c r="J50" s="1187"/>
      <c r="K50" s="1187"/>
      <c r="L50" s="1187"/>
      <c r="M50" s="1187"/>
      <c r="N50" s="1187"/>
      <c r="O50" s="1187"/>
      <c r="P50" s="1187"/>
      <c r="Q50" s="1187"/>
      <c r="R50" s="1187"/>
      <c r="S50" s="1187"/>
      <c r="T50" s="1187"/>
      <c r="U50" s="285"/>
      <c r="V50" s="285"/>
      <c r="W50" s="285"/>
      <c r="X50" s="285"/>
    </row>
    <row r="51" spans="1:25" s="255" customFormat="1" ht="58.5" customHeight="1">
      <c r="A51" s="286"/>
      <c r="B51" s="285"/>
      <c r="C51" s="285"/>
      <c r="D51" s="285"/>
      <c r="E51" s="285"/>
      <c r="F51" s="285"/>
      <c r="G51" s="285"/>
      <c r="H51" s="285"/>
      <c r="I51" s="285"/>
      <c r="J51" s="285"/>
      <c r="K51" s="285"/>
      <c r="L51" s="285"/>
      <c r="M51" s="285"/>
      <c r="N51" s="285"/>
      <c r="O51" s="285"/>
      <c r="P51" s="285"/>
      <c r="Q51" s="285"/>
      <c r="R51" s="285"/>
      <c r="S51" s="285"/>
      <c r="T51" s="285"/>
      <c r="U51" s="285"/>
      <c r="V51" s="285"/>
      <c r="W51" s="285"/>
      <c r="X51" s="285"/>
    </row>
    <row r="52" spans="1:25" s="297" customFormat="1" ht="18" customHeight="1">
      <c r="A52" s="286" t="s">
        <v>449</v>
      </c>
      <c r="B52" s="285"/>
      <c r="C52" s="285"/>
      <c r="D52" s="285"/>
      <c r="E52" s="285"/>
      <c r="F52" s="285"/>
      <c r="G52" s="285"/>
      <c r="H52" s="285"/>
      <c r="I52" s="285"/>
      <c r="J52" s="285"/>
      <c r="K52" s="285"/>
      <c r="L52" s="285"/>
      <c r="M52" s="285"/>
      <c r="N52" s="285"/>
      <c r="O52" s="285"/>
      <c r="P52" s="285"/>
      <c r="Q52" s="285"/>
      <c r="R52" s="285"/>
      <c r="S52" s="285"/>
      <c r="T52" s="285"/>
      <c r="U52" s="285"/>
      <c r="V52" s="285"/>
      <c r="W52" s="285"/>
      <c r="X52" s="285"/>
    </row>
    <row r="53" spans="1:25" s="297" customFormat="1" ht="18" customHeight="1">
      <c r="A53" s="286" t="s">
        <v>450</v>
      </c>
      <c r="B53" s="285"/>
      <c r="C53" s="285"/>
      <c r="D53" s="285"/>
      <c r="E53" s="285"/>
      <c r="F53" s="285"/>
      <c r="G53" s="285"/>
      <c r="H53" s="285"/>
      <c r="I53" s="285"/>
      <c r="J53" s="285"/>
      <c r="K53" s="285"/>
      <c r="L53" s="285"/>
      <c r="M53" s="285"/>
      <c r="N53" s="285"/>
      <c r="O53" s="285"/>
      <c r="P53" s="285"/>
      <c r="Q53" s="285"/>
      <c r="R53" s="285"/>
      <c r="S53" s="285"/>
      <c r="T53" s="285" t="s">
        <v>451</v>
      </c>
      <c r="U53" s="285"/>
      <c r="V53" s="285"/>
      <c r="W53" s="285"/>
      <c r="X53" s="285"/>
    </row>
    <row r="54" spans="1:25" s="297" customFormat="1" ht="18" customHeight="1">
      <c r="A54" s="1188" t="s">
        <v>452</v>
      </c>
      <c r="B54" s="1188"/>
      <c r="C54" s="1190" t="s">
        <v>453</v>
      </c>
      <c r="D54" s="1191"/>
      <c r="E54" s="298" t="s">
        <v>454</v>
      </c>
      <c r="F54" s="299"/>
      <c r="G54" s="299"/>
      <c r="H54" s="299"/>
      <c r="I54" s="299"/>
      <c r="J54" s="298" t="s">
        <v>318</v>
      </c>
      <c r="K54" s="299"/>
      <c r="L54" s="299"/>
      <c r="M54" s="299"/>
      <c r="N54" s="299"/>
      <c r="O54" s="298" t="s">
        <v>455</v>
      </c>
      <c r="P54" s="299"/>
      <c r="Q54" s="299"/>
      <c r="R54" s="299"/>
      <c r="S54" s="299"/>
      <c r="T54" s="298" t="s">
        <v>456</v>
      </c>
      <c r="U54" s="299"/>
      <c r="V54" s="299"/>
      <c r="W54" s="299"/>
      <c r="X54" s="300"/>
    </row>
    <row r="55" spans="1:25" s="297" customFormat="1" ht="39.950000000000003" customHeight="1" thickBot="1">
      <c r="A55" s="1189"/>
      <c r="B55" s="1189"/>
      <c r="C55" s="1192"/>
      <c r="D55" s="1193"/>
      <c r="E55" s="301" t="s">
        <v>457</v>
      </c>
      <c r="F55" s="302" t="s">
        <v>458</v>
      </c>
      <c r="G55" s="303" t="s">
        <v>459</v>
      </c>
      <c r="H55" s="302" t="s">
        <v>460</v>
      </c>
      <c r="I55" s="304" t="s">
        <v>461</v>
      </c>
      <c r="J55" s="301" t="s">
        <v>462</v>
      </c>
      <c r="K55" s="302" t="s">
        <v>458</v>
      </c>
      <c r="L55" s="303" t="s">
        <v>459</v>
      </c>
      <c r="M55" s="302" t="s">
        <v>460</v>
      </c>
      <c r="N55" s="304" t="s">
        <v>461</v>
      </c>
      <c r="O55" s="301" t="s">
        <v>462</v>
      </c>
      <c r="P55" s="302" t="s">
        <v>458</v>
      </c>
      <c r="Q55" s="303" t="s">
        <v>459</v>
      </c>
      <c r="R55" s="302" t="s">
        <v>460</v>
      </c>
      <c r="S55" s="304" t="s">
        <v>461</v>
      </c>
      <c r="T55" s="301" t="s">
        <v>462</v>
      </c>
      <c r="U55" s="302" t="s">
        <v>458</v>
      </c>
      <c r="V55" s="305" t="s">
        <v>459</v>
      </c>
      <c r="W55" s="302" t="s">
        <v>460</v>
      </c>
      <c r="X55" s="302" t="s">
        <v>461</v>
      </c>
    </row>
    <row r="56" spans="1:25" s="297" customFormat="1" ht="28.9" customHeight="1">
      <c r="A56" s="1194" t="s">
        <v>463</v>
      </c>
      <c r="B56" s="1195"/>
      <c r="C56" s="1196"/>
      <c r="D56" s="1197"/>
      <c r="E56" s="306">
        <v>16569</v>
      </c>
      <c r="F56" s="307" t="s">
        <v>168</v>
      </c>
      <c r="G56" s="307" t="str">
        <f>[1]別紙２①!$S$14&amp;別紙１④!$E$54&amp;別紙１④!$F56</f>
        <v>田急傾斜</v>
      </c>
      <c r="H56" s="308">
        <v>16800</v>
      </c>
      <c r="I56" s="309">
        <v>278359</v>
      </c>
      <c r="J56" s="306">
        <v>1840</v>
      </c>
      <c r="K56" s="307" t="s">
        <v>168</v>
      </c>
      <c r="L56" s="307" t="str">
        <f>[1]別紙２①!$S$14&amp;$J$54&amp;K56</f>
        <v>畑急傾斜</v>
      </c>
      <c r="M56" s="308">
        <v>9200</v>
      </c>
      <c r="N56" s="309">
        <v>16928</v>
      </c>
      <c r="O56" s="306">
        <v>3144</v>
      </c>
      <c r="P56" s="307" t="s">
        <v>168</v>
      </c>
      <c r="Q56" s="307" t="str">
        <f>[1]別紙２①!$S$14&amp;$O$54&amp;P56</f>
        <v>草地急傾斜</v>
      </c>
      <c r="R56" s="308">
        <v>8400</v>
      </c>
      <c r="S56" s="309">
        <v>26409</v>
      </c>
      <c r="T56" s="306">
        <v>430</v>
      </c>
      <c r="U56" s="307" t="s">
        <v>168</v>
      </c>
      <c r="V56" s="307" t="str">
        <f>[1]別紙２①!$S$14&amp;$T$54&amp;U56</f>
        <v>採草放牧地急傾斜</v>
      </c>
      <c r="W56" s="308">
        <v>800</v>
      </c>
      <c r="X56" s="310">
        <v>344</v>
      </c>
    </row>
    <row r="57" spans="1:25" s="297" customFormat="1" ht="28.9" customHeight="1">
      <c r="A57" s="1194"/>
      <c r="B57" s="1195"/>
      <c r="C57" s="1198"/>
      <c r="D57" s="1199"/>
      <c r="E57" s="306">
        <v>0</v>
      </c>
      <c r="F57" s="311" t="s">
        <v>197</v>
      </c>
      <c r="G57" s="311" t="str">
        <f>[1]別紙２①!$S$14&amp;別紙１④!$E$54&amp;別紙１④!$F57</f>
        <v>田緩傾斜</v>
      </c>
      <c r="H57" s="312">
        <v>6400</v>
      </c>
      <c r="I57" s="313">
        <v>0</v>
      </c>
      <c r="J57" s="306">
        <v>4925</v>
      </c>
      <c r="K57" s="311" t="s">
        <v>197</v>
      </c>
      <c r="L57" s="311" t="str">
        <f>[1]別紙２①!$S$14&amp;$J$54&amp;K57</f>
        <v>畑緩傾斜</v>
      </c>
      <c r="M57" s="312">
        <v>2800</v>
      </c>
      <c r="N57" s="313">
        <v>13790</v>
      </c>
      <c r="O57" s="306">
        <v>120</v>
      </c>
      <c r="P57" s="311" t="s">
        <v>197</v>
      </c>
      <c r="Q57" s="311" t="str">
        <f>[1]別紙２①!$S$14&amp;$O$54&amp;P57</f>
        <v>草地緩傾斜</v>
      </c>
      <c r="R57" s="312">
        <v>2400</v>
      </c>
      <c r="S57" s="309">
        <v>288</v>
      </c>
      <c r="T57" s="306">
        <v>0</v>
      </c>
      <c r="U57" s="311" t="s">
        <v>197</v>
      </c>
      <c r="V57" s="311" t="str">
        <f>[1]別紙２①!$S$14&amp;$T$54&amp;U57</f>
        <v>採草放牧地緩傾斜</v>
      </c>
      <c r="W57" s="312">
        <v>240</v>
      </c>
      <c r="X57" s="310">
        <v>0</v>
      </c>
    </row>
    <row r="58" spans="1:25" s="297" customFormat="1" ht="28.9" customHeight="1">
      <c r="A58" s="1194"/>
      <c r="B58" s="1195"/>
      <c r="C58" s="1198"/>
      <c r="D58" s="1199"/>
      <c r="E58" s="306">
        <v>1515</v>
      </c>
      <c r="F58" s="311" t="s">
        <v>186</v>
      </c>
      <c r="G58" s="311" t="str">
        <f>[1]別紙２①!$S$14&amp;別紙１④!$E$54&amp;別紙１④!$F58</f>
        <v>田小区画・不整形</v>
      </c>
      <c r="H58" s="312">
        <v>6400</v>
      </c>
      <c r="I58" s="313">
        <v>9696</v>
      </c>
      <c r="J58" s="306">
        <v>869</v>
      </c>
      <c r="K58" s="311" t="s">
        <v>188</v>
      </c>
      <c r="L58" s="311" t="str">
        <f>[1]別紙２①!$S$14&amp;$J$54&amp;K58</f>
        <v>畑高齢化・耕作放棄率</v>
      </c>
      <c r="M58" s="312">
        <v>2800</v>
      </c>
      <c r="N58" s="313">
        <v>2433</v>
      </c>
      <c r="O58" s="306">
        <v>130</v>
      </c>
      <c r="P58" s="311" t="s">
        <v>188</v>
      </c>
      <c r="Q58" s="311" t="str">
        <f>[1]別紙２①!$S$14&amp;$O$54&amp;P58</f>
        <v>草地高齢化・耕作放棄率</v>
      </c>
      <c r="R58" s="312">
        <v>2400</v>
      </c>
      <c r="S58" s="309">
        <v>312</v>
      </c>
      <c r="T58" s="306">
        <v>230</v>
      </c>
      <c r="U58" s="311" t="s">
        <v>190</v>
      </c>
      <c r="V58" s="311" t="str">
        <f>[1]別紙２①!$S$14&amp;$T$54&amp;U58</f>
        <v>採草放牧地特認基準</v>
      </c>
      <c r="W58" s="312">
        <v>240</v>
      </c>
      <c r="X58" s="310">
        <v>55</v>
      </c>
    </row>
    <row r="59" spans="1:25" s="297" customFormat="1" ht="36" customHeight="1">
      <c r="A59" s="1194"/>
      <c r="B59" s="1195"/>
      <c r="C59" s="1198"/>
      <c r="D59" s="1199"/>
      <c r="E59" s="306">
        <v>1403</v>
      </c>
      <c r="F59" s="311" t="s">
        <v>188</v>
      </c>
      <c r="G59" s="311" t="str">
        <f>[1]別紙２①!$S$14&amp;別紙１④!$E$54&amp;別紙１④!$F59</f>
        <v>田高齢化・耕作放棄率</v>
      </c>
      <c r="H59" s="312">
        <v>6400</v>
      </c>
      <c r="I59" s="313">
        <v>8979</v>
      </c>
      <c r="J59" s="306">
        <v>2034</v>
      </c>
      <c r="K59" s="311" t="s">
        <v>190</v>
      </c>
      <c r="L59" s="311" t="str">
        <f>[1]別紙２①!$S$14&amp;$J$54&amp;K59</f>
        <v>畑特認基準</v>
      </c>
      <c r="M59" s="312">
        <v>2800</v>
      </c>
      <c r="N59" s="313">
        <v>5695</v>
      </c>
      <c r="O59" s="306">
        <v>140</v>
      </c>
      <c r="P59" s="311" t="s">
        <v>207</v>
      </c>
      <c r="Q59" s="311" t="str">
        <f>[1]別紙２①!$S$14&amp;$O$54&amp;P59</f>
        <v>草地草地比率の高い草地</v>
      </c>
      <c r="R59" s="312">
        <v>1200</v>
      </c>
      <c r="S59" s="309">
        <v>168</v>
      </c>
      <c r="T59" s="306">
        <v>240</v>
      </c>
      <c r="U59" s="314" t="s">
        <v>212</v>
      </c>
      <c r="V59" s="311" t="str">
        <f>[1]別紙２①!$S$14&amp;$T$54&amp;U59</f>
        <v>採草放牧地交付対象外（田採草放牧地混在地）</v>
      </c>
      <c r="W59" s="312">
        <v>0</v>
      </c>
      <c r="X59" s="310">
        <v>0</v>
      </c>
    </row>
    <row r="60" spans="1:25" s="297" customFormat="1" ht="36" customHeight="1">
      <c r="A60" s="1194"/>
      <c r="B60" s="1195"/>
      <c r="C60" s="1198"/>
      <c r="D60" s="1199"/>
      <c r="E60" s="306">
        <v>813</v>
      </c>
      <c r="F60" s="311" t="s">
        <v>190</v>
      </c>
      <c r="G60" s="311" t="str">
        <f>[1]別紙２①!$S$14&amp;別紙１④!$E$54&amp;別紙１④!$F60</f>
        <v>田特認基準</v>
      </c>
      <c r="H60" s="312">
        <v>6400</v>
      </c>
      <c r="I60" s="313">
        <v>5203</v>
      </c>
      <c r="J60" s="306">
        <v>1153</v>
      </c>
      <c r="K60" s="314" t="s">
        <v>195</v>
      </c>
      <c r="L60" s="311" t="str">
        <f>[1]別紙２①!$S$14&amp;$J$54&amp;K60</f>
        <v>畑交付対象外（田畑混在地）</v>
      </c>
      <c r="M60" s="312">
        <v>0</v>
      </c>
      <c r="N60" s="313">
        <v>0</v>
      </c>
      <c r="O60" s="306">
        <v>150</v>
      </c>
      <c r="P60" s="311" t="s">
        <v>190</v>
      </c>
      <c r="Q60" s="311" t="str">
        <f>[1]別紙２①!$S$14&amp;$O$54&amp;P60</f>
        <v>草地特認基準</v>
      </c>
      <c r="R60" s="312">
        <v>2400</v>
      </c>
      <c r="S60" s="309">
        <v>360</v>
      </c>
      <c r="T60" s="306">
        <v>250</v>
      </c>
      <c r="U60" s="314" t="s">
        <v>213</v>
      </c>
      <c r="V60" s="311" t="str">
        <f>[1]別紙２①!$S$14&amp;$T$54&amp;U60</f>
        <v>採草放牧地交付対象外（田採草放牧地混在地以外）</v>
      </c>
      <c r="W60" s="312">
        <v>0</v>
      </c>
      <c r="X60" s="310">
        <v>0</v>
      </c>
    </row>
    <row r="61" spans="1:25" s="297" customFormat="1" ht="28.9" customHeight="1">
      <c r="A61" s="1194"/>
      <c r="B61" s="1195"/>
      <c r="C61" s="1198"/>
      <c r="D61" s="1199"/>
      <c r="E61" s="306">
        <v>414</v>
      </c>
      <c r="F61" s="311" t="s">
        <v>191</v>
      </c>
      <c r="G61" s="311" t="str">
        <f>[1]別紙２①!$S$14&amp;別紙１④!$E$54&amp;別紙１④!$F61</f>
        <v>田交付対象外</v>
      </c>
      <c r="H61" s="312">
        <v>0</v>
      </c>
      <c r="I61" s="313">
        <v>0</v>
      </c>
      <c r="J61" s="306">
        <v>1647</v>
      </c>
      <c r="K61" s="314" t="s">
        <v>194</v>
      </c>
      <c r="L61" s="311" t="str">
        <f>[1]別紙２①!$S$14&amp;$J$54&amp;K61</f>
        <v>畑交付対象外（田畑混在地以外）</v>
      </c>
      <c r="M61" s="312">
        <v>0</v>
      </c>
      <c r="N61" s="313">
        <v>0</v>
      </c>
      <c r="O61" s="306">
        <v>170</v>
      </c>
      <c r="P61" s="314" t="s">
        <v>209</v>
      </c>
      <c r="Q61" s="311" t="str">
        <f>[1]別紙２①!$S$14&amp;$O$54&amp;P61</f>
        <v>草地交付対象外（田草地混在地）</v>
      </c>
      <c r="R61" s="312">
        <v>0</v>
      </c>
      <c r="S61" s="309">
        <v>0</v>
      </c>
      <c r="T61" s="306"/>
      <c r="U61" s="314"/>
      <c r="V61" s="311"/>
      <c r="W61" s="312"/>
      <c r="X61" s="310"/>
    </row>
    <row r="62" spans="1:25" s="297" customFormat="1" ht="28.9" customHeight="1" thickBot="1">
      <c r="A62" s="1194"/>
      <c r="B62" s="1195"/>
      <c r="C62" s="1198"/>
      <c r="D62" s="1199"/>
      <c r="E62" s="315"/>
      <c r="F62" s="314"/>
      <c r="G62" s="311"/>
      <c r="H62" s="312"/>
      <c r="I62" s="313"/>
      <c r="J62" s="315"/>
      <c r="K62" s="314"/>
      <c r="L62" s="311"/>
      <c r="M62" s="312"/>
      <c r="N62" s="313"/>
      <c r="O62" s="306">
        <v>160</v>
      </c>
      <c r="P62" s="314" t="s">
        <v>208</v>
      </c>
      <c r="Q62" s="311" t="str">
        <f>[1]別紙２①!$S$14&amp;$O$54&amp;P62</f>
        <v>草地交付対象外（田草地混在地以外）</v>
      </c>
      <c r="R62" s="312">
        <v>0</v>
      </c>
      <c r="S62" s="309">
        <v>0</v>
      </c>
      <c r="T62" s="316"/>
      <c r="U62" s="317"/>
      <c r="V62" s="317"/>
      <c r="W62" s="318"/>
      <c r="X62" s="319"/>
    </row>
    <row r="63" spans="1:25" s="327" customFormat="1" ht="18" customHeight="1">
      <c r="A63" s="1171" t="s">
        <v>464</v>
      </c>
      <c r="B63" s="1172"/>
      <c r="C63" s="1173">
        <f>E63+J63+O63+T63</f>
        <v>38346</v>
      </c>
      <c r="D63" s="1174"/>
      <c r="E63" s="320">
        <f>SUM(E56:E62)</f>
        <v>20714</v>
      </c>
      <c r="F63" s="321"/>
      <c r="G63" s="321"/>
      <c r="H63" s="322"/>
      <c r="I63" s="323">
        <f>SUM(I56:I62)</f>
        <v>302237</v>
      </c>
      <c r="J63" s="320">
        <f>SUM(J56:J62)</f>
        <v>12468</v>
      </c>
      <c r="K63" s="321"/>
      <c r="L63" s="321"/>
      <c r="M63" s="322"/>
      <c r="N63" s="323">
        <f>SUM(N56:N62)</f>
        <v>38846</v>
      </c>
      <c r="O63" s="320">
        <f>SUM(O56:O62)</f>
        <v>4014</v>
      </c>
      <c r="P63" s="321"/>
      <c r="Q63" s="321"/>
      <c r="R63" s="322"/>
      <c r="S63" s="323">
        <f>SUM(S56:S62)</f>
        <v>27537</v>
      </c>
      <c r="T63" s="320">
        <f>SUM(T56:T62)</f>
        <v>1150</v>
      </c>
      <c r="U63" s="321"/>
      <c r="V63" s="324"/>
      <c r="W63" s="322"/>
      <c r="X63" s="325">
        <f>SUM(X56:X62)</f>
        <v>399</v>
      </c>
      <c r="Y63" s="326"/>
    </row>
    <row r="64" spans="1:25" s="297" customFormat="1" ht="18" customHeight="1">
      <c r="A64" s="286"/>
      <c r="B64" s="285"/>
      <c r="C64" s="285"/>
      <c r="D64" s="285"/>
      <c r="E64" s="285"/>
      <c r="F64" s="285"/>
      <c r="G64" s="285"/>
      <c r="H64" s="285"/>
      <c r="I64" s="285"/>
      <c r="J64" s="285"/>
      <c r="K64" s="285"/>
      <c r="L64" s="285"/>
      <c r="M64" s="285"/>
      <c r="N64" s="285"/>
      <c r="O64" s="285"/>
      <c r="P64" s="285"/>
      <c r="Q64" s="285"/>
      <c r="R64" s="285"/>
      <c r="S64" s="285"/>
      <c r="T64" s="285"/>
      <c r="U64" s="285"/>
      <c r="V64" s="285"/>
      <c r="W64" s="285"/>
      <c r="X64" s="328"/>
    </row>
    <row r="65" spans="1:25" s="297" customFormat="1" ht="18" customHeight="1">
      <c r="A65" s="286" t="s">
        <v>465</v>
      </c>
      <c r="B65" s="285"/>
      <c r="C65" s="285"/>
      <c r="D65" s="285"/>
      <c r="E65" s="285"/>
      <c r="F65" s="285"/>
      <c r="G65" s="285"/>
      <c r="H65" s="285"/>
      <c r="I65" s="285"/>
      <c r="J65" s="285"/>
      <c r="K65" s="285"/>
      <c r="L65" s="285"/>
      <c r="M65" s="285"/>
      <c r="N65" s="285"/>
      <c r="O65" s="285"/>
      <c r="P65" s="285"/>
      <c r="Q65" s="285"/>
      <c r="R65" s="285"/>
      <c r="S65" s="285"/>
      <c r="T65" s="285"/>
      <c r="U65" s="285"/>
      <c r="V65" s="285"/>
      <c r="W65" s="285"/>
      <c r="X65" s="285"/>
    </row>
    <row r="66" spans="1:25" s="297" customFormat="1" ht="7.15" customHeight="1">
      <c r="A66" s="286"/>
      <c r="B66" s="285"/>
      <c r="C66" s="285"/>
      <c r="D66" s="285"/>
      <c r="E66" s="285"/>
      <c r="F66" s="285"/>
      <c r="G66" s="285"/>
      <c r="H66" s="285"/>
      <c r="I66" s="285"/>
      <c r="J66" s="285"/>
      <c r="K66" s="285"/>
      <c r="L66" s="285"/>
      <c r="M66" s="285"/>
      <c r="N66" s="285"/>
      <c r="O66" s="285"/>
      <c r="P66" s="285"/>
      <c r="Q66" s="285"/>
      <c r="R66" s="285"/>
      <c r="S66" s="285"/>
      <c r="T66" s="285"/>
      <c r="U66" s="285"/>
      <c r="V66" s="285"/>
      <c r="W66" s="285"/>
      <c r="X66" s="285"/>
    </row>
    <row r="67" spans="1:25" s="297" customFormat="1" ht="18" customHeight="1">
      <c r="A67" s="286" t="s">
        <v>466</v>
      </c>
      <c r="B67" s="285"/>
      <c r="C67" s="285"/>
      <c r="D67" s="285"/>
      <c r="E67" s="285"/>
      <c r="F67" s="285"/>
      <c r="G67" s="285"/>
      <c r="H67" s="285"/>
      <c r="I67" s="285"/>
      <c r="J67" s="285"/>
      <c r="K67" s="285"/>
      <c r="L67" s="285"/>
      <c r="M67" s="285"/>
      <c r="N67" s="285"/>
      <c r="O67" s="285"/>
      <c r="P67" s="285"/>
      <c r="Q67" s="285"/>
      <c r="R67" s="285"/>
      <c r="S67" s="285"/>
      <c r="T67" s="285"/>
      <c r="U67" s="285"/>
      <c r="V67" s="285"/>
      <c r="W67" s="285"/>
      <c r="X67" s="285"/>
    </row>
    <row r="68" spans="1:25" s="297" customFormat="1" ht="18" customHeight="1">
      <c r="A68" s="285"/>
      <c r="B68" s="971" t="s">
        <v>132</v>
      </c>
      <c r="C68" s="1098"/>
      <c r="D68" s="1098"/>
      <c r="E68" s="1098"/>
      <c r="F68" s="1098"/>
      <c r="G68" s="1098"/>
      <c r="H68" s="1098"/>
      <c r="I68" s="1098"/>
      <c r="J68" s="1098"/>
      <c r="K68" s="1098"/>
      <c r="L68" s="1098"/>
      <c r="M68" s="1098"/>
      <c r="N68" s="1098"/>
      <c r="O68" s="1098"/>
      <c r="P68" s="1098"/>
      <c r="Q68" s="1098"/>
      <c r="R68" s="1098"/>
      <c r="S68" s="1098"/>
      <c r="T68" s="1098"/>
      <c r="U68" s="1098"/>
      <c r="V68" s="1098"/>
      <c r="W68" s="1099"/>
      <c r="X68" s="285"/>
      <c r="Y68" s="285"/>
    </row>
    <row r="69" spans="1:25" s="297" customFormat="1" ht="18" customHeight="1">
      <c r="A69" s="285"/>
      <c r="B69" s="971" t="s">
        <v>467</v>
      </c>
      <c r="C69" s="1005"/>
      <c r="D69" s="1005"/>
      <c r="E69" s="1005"/>
      <c r="F69" s="1005"/>
      <c r="G69" s="1005"/>
      <c r="H69" s="1005"/>
      <c r="I69" s="1005"/>
      <c r="J69" s="1005"/>
      <c r="K69" s="1006"/>
      <c r="L69" s="329"/>
      <c r="M69" s="1175" t="s">
        <v>468</v>
      </c>
      <c r="N69" s="1176"/>
      <c r="O69" s="1177"/>
      <c r="P69" s="1082" t="s">
        <v>469</v>
      </c>
      <c r="Q69" s="1180"/>
      <c r="R69" s="1180"/>
      <c r="S69" s="1181"/>
      <c r="T69" s="1082" t="s">
        <v>470</v>
      </c>
      <c r="U69" s="1180"/>
      <c r="V69" s="1180"/>
      <c r="W69" s="1181"/>
      <c r="X69" s="285"/>
      <c r="Y69" s="285"/>
    </row>
    <row r="70" spans="1:25" s="297" customFormat="1" ht="45" customHeight="1">
      <c r="A70" s="285"/>
      <c r="B70" s="970" t="s">
        <v>471</v>
      </c>
      <c r="C70" s="961"/>
      <c r="D70" s="961"/>
      <c r="E70" s="1145" t="s">
        <v>472</v>
      </c>
      <c r="F70" s="1006"/>
      <c r="G70" s="330"/>
      <c r="H70" s="1164" t="s">
        <v>473</v>
      </c>
      <c r="I70" s="1185"/>
      <c r="J70" s="1164" t="s">
        <v>474</v>
      </c>
      <c r="K70" s="1165"/>
      <c r="L70" s="329"/>
      <c r="M70" s="1178"/>
      <c r="N70" s="1178"/>
      <c r="O70" s="1179"/>
      <c r="P70" s="1182"/>
      <c r="Q70" s="1183"/>
      <c r="R70" s="1183"/>
      <c r="S70" s="1184"/>
      <c r="T70" s="1182"/>
      <c r="U70" s="1183"/>
      <c r="V70" s="1183"/>
      <c r="W70" s="1184"/>
      <c r="X70" s="285"/>
      <c r="Y70" s="285"/>
    </row>
    <row r="71" spans="1:25" s="297" customFormat="1" ht="18" customHeight="1">
      <c r="A71" s="285"/>
      <c r="B71" s="1166">
        <f>ROUNDDOWN(SUMIFS([1]別紙２①!$F$18:$F$105,[1]別紙２①!$E$18:$E$105,"田",[1]別紙２①!$H$18:$H$105,"",[1]別紙２①!$K$18:$K$105,"〇"),0)</f>
        <v>907</v>
      </c>
      <c r="C71" s="1166"/>
      <c r="D71" s="1166"/>
      <c r="E71" s="1146">
        <f>ROUNDDOWN(SUMIFS([1]別紙２①!$F$18:$F$105,[1]別紙２①!$E$18:$E$105,"畑",[1]別紙２①!$H$18:$H$105,"",[1]別紙２①!$K$18:$K$105,"〇"),0)</f>
        <v>1233</v>
      </c>
      <c r="F71" s="1148"/>
      <c r="G71" s="331"/>
      <c r="H71" s="1156"/>
      <c r="I71" s="1157"/>
      <c r="J71" s="1167"/>
      <c r="K71" s="1157"/>
      <c r="L71" s="332"/>
      <c r="M71" s="1168">
        <v>10000</v>
      </c>
      <c r="N71" s="1169"/>
      <c r="O71" s="1170"/>
      <c r="P71" s="1146">
        <f>ROUNDDOWN((B71+E71)*M71/1000,0)</f>
        <v>21400</v>
      </c>
      <c r="Q71" s="1147"/>
      <c r="R71" s="1147"/>
      <c r="S71" s="1148"/>
      <c r="T71" s="1149">
        <f>SUM(P71:S72)</f>
        <v>21400</v>
      </c>
      <c r="U71" s="1150"/>
      <c r="V71" s="1150"/>
      <c r="W71" s="1151"/>
      <c r="X71" s="285"/>
      <c r="Y71" s="285"/>
    </row>
    <row r="72" spans="1:25" s="297" customFormat="1" ht="18" customHeight="1">
      <c r="A72" s="285"/>
      <c r="B72" s="1155"/>
      <c r="C72" s="1155"/>
      <c r="D72" s="1155"/>
      <c r="E72" s="1156"/>
      <c r="F72" s="1157"/>
      <c r="G72" s="331"/>
      <c r="H72" s="1158">
        <f>ROUNDDOWN(SUMIFS([1]別紙２①!$F$18:$F$105,[1]別紙２①!$E$18:$E$105,"田",[1]別紙２①!$H$18:$H$105,"〇",[1]別紙２①!$K$18:$K$105,"〇"),0)</f>
        <v>0</v>
      </c>
      <c r="I72" s="1159"/>
      <c r="J72" s="1137">
        <f>ROUNDDOWN(SUMIFS([1]別紙２①!$F$18:$F$105,[1]別紙２①!$E$18:$E$105,"畑",[1]別紙２①!$H$18:$H$105,"〇",[1]別紙２①!$K$18:$K$105,"〇"),0)</f>
        <v>0</v>
      </c>
      <c r="K72" s="1159"/>
      <c r="L72" s="333"/>
      <c r="M72" s="1160">
        <v>14000</v>
      </c>
      <c r="N72" s="1161"/>
      <c r="O72" s="1162"/>
      <c r="P72" s="1158">
        <f>ROUNDDOWN((H72+J72)*M72/1000,0)</f>
        <v>0</v>
      </c>
      <c r="Q72" s="1163"/>
      <c r="R72" s="1163"/>
      <c r="S72" s="1159"/>
      <c r="T72" s="1152"/>
      <c r="U72" s="1153"/>
      <c r="V72" s="1153"/>
      <c r="W72" s="1154"/>
      <c r="X72" s="285"/>
      <c r="Y72" s="285"/>
    </row>
    <row r="73" spans="1:25" s="297" customFormat="1" ht="16.149999999999999" customHeight="1">
      <c r="A73" s="286"/>
      <c r="B73" s="1070" t="s">
        <v>475</v>
      </c>
      <c r="C73" s="1070"/>
      <c r="D73" s="1070"/>
      <c r="E73" s="1070"/>
      <c r="F73" s="1070"/>
      <c r="G73" s="1070"/>
      <c r="H73" s="1070"/>
      <c r="I73" s="1070"/>
      <c r="J73" s="1070"/>
      <c r="K73" s="1070"/>
      <c r="L73" s="1070"/>
      <c r="M73" s="1070"/>
      <c r="N73" s="1070"/>
      <c r="O73" s="1070"/>
      <c r="P73" s="1070"/>
      <c r="Q73" s="1070"/>
      <c r="R73" s="1070"/>
      <c r="S73" s="1070"/>
      <c r="T73" s="1070"/>
      <c r="U73" s="1070"/>
      <c r="V73" s="1070"/>
      <c r="W73" s="1070"/>
      <c r="X73" s="1070"/>
    </row>
    <row r="74" spans="1:25" s="297" customFormat="1" ht="16.149999999999999" customHeight="1">
      <c r="A74" s="286"/>
      <c r="B74" s="1070" t="s">
        <v>476</v>
      </c>
      <c r="C74" s="1070"/>
      <c r="D74" s="1070"/>
      <c r="E74" s="1070"/>
      <c r="F74" s="1070"/>
      <c r="G74" s="1070"/>
      <c r="H74" s="1070"/>
      <c r="I74" s="1070"/>
      <c r="J74" s="1070"/>
      <c r="K74" s="1070"/>
      <c r="L74" s="1070"/>
      <c r="M74" s="1070"/>
      <c r="N74" s="1070"/>
      <c r="O74" s="1070"/>
      <c r="P74" s="1070"/>
      <c r="Q74" s="1070"/>
      <c r="R74" s="1070"/>
      <c r="S74" s="1070"/>
      <c r="T74" s="1070"/>
      <c r="U74" s="1070"/>
      <c r="V74" s="1070"/>
      <c r="W74" s="1070"/>
      <c r="X74" s="1070"/>
    </row>
    <row r="75" spans="1:25" s="297" customFormat="1" ht="12" customHeight="1">
      <c r="A75" s="286"/>
      <c r="B75" s="285"/>
      <c r="C75" s="285"/>
      <c r="D75" s="285"/>
      <c r="E75" s="285"/>
      <c r="F75" s="285"/>
      <c r="G75" s="285"/>
      <c r="H75" s="285"/>
      <c r="I75" s="285"/>
      <c r="J75" s="285"/>
      <c r="K75" s="285"/>
      <c r="L75" s="285"/>
      <c r="M75" s="285"/>
      <c r="N75" s="285"/>
      <c r="O75" s="285"/>
      <c r="P75" s="285"/>
      <c r="Q75" s="285"/>
      <c r="R75" s="285"/>
      <c r="S75" s="285"/>
      <c r="T75" s="285"/>
      <c r="U75" s="285"/>
      <c r="V75" s="285"/>
      <c r="W75" s="285"/>
      <c r="X75" s="285"/>
    </row>
    <row r="76" spans="1:25" s="297" customFormat="1" ht="18" customHeight="1">
      <c r="A76" s="286" t="s">
        <v>477</v>
      </c>
      <c r="B76" s="285"/>
      <c r="C76" s="285"/>
      <c r="D76" s="285"/>
      <c r="E76" s="285"/>
      <c r="F76" s="285"/>
      <c r="G76" s="285"/>
      <c r="H76" s="285"/>
      <c r="I76" s="285"/>
      <c r="J76" s="285"/>
      <c r="K76" s="285"/>
      <c r="L76" s="285"/>
      <c r="M76" s="285"/>
      <c r="N76" s="285"/>
      <c r="O76" s="285"/>
      <c r="P76" s="285"/>
      <c r="Q76" s="285"/>
      <c r="R76" s="285"/>
      <c r="S76" s="285"/>
      <c r="T76" s="285"/>
      <c r="U76" s="285"/>
      <c r="V76" s="285"/>
      <c r="W76" s="285"/>
      <c r="X76" s="285"/>
    </row>
    <row r="77" spans="1:25" s="297" customFormat="1" ht="18" customHeight="1">
      <c r="A77" s="285"/>
      <c r="B77" s="971" t="s">
        <v>134</v>
      </c>
      <c r="C77" s="1098"/>
      <c r="D77" s="1098"/>
      <c r="E77" s="1098"/>
      <c r="F77" s="1098"/>
      <c r="G77" s="1098"/>
      <c r="H77" s="1098"/>
      <c r="I77" s="1098"/>
      <c r="J77" s="1098"/>
      <c r="K77" s="1098"/>
      <c r="L77" s="1098"/>
      <c r="M77" s="1098"/>
      <c r="N77" s="1098"/>
      <c r="O77" s="1098"/>
      <c r="P77" s="1098"/>
      <c r="Q77" s="1098"/>
      <c r="R77" s="1098"/>
      <c r="S77" s="1098"/>
      <c r="T77" s="1098"/>
      <c r="U77" s="1098"/>
      <c r="V77" s="1098"/>
      <c r="W77" s="1099"/>
      <c r="X77" s="285"/>
      <c r="Y77" s="285"/>
    </row>
    <row r="78" spans="1:25" s="297" customFormat="1" ht="18" customHeight="1">
      <c r="A78" s="285"/>
      <c r="B78" s="961" t="s">
        <v>467</v>
      </c>
      <c r="C78" s="961"/>
      <c r="D78" s="961"/>
      <c r="E78" s="961"/>
      <c r="F78" s="961"/>
      <c r="G78" s="961"/>
      <c r="H78" s="961"/>
      <c r="I78" s="1082" t="s">
        <v>468</v>
      </c>
      <c r="J78" s="1094"/>
      <c r="K78" s="1094"/>
      <c r="L78" s="1094"/>
      <c r="M78" s="1084"/>
      <c r="N78" s="1143" t="s">
        <v>469</v>
      </c>
      <c r="O78" s="962"/>
      <c r="P78" s="962"/>
      <c r="Q78" s="962"/>
      <c r="R78" s="962"/>
      <c r="S78" s="1082" t="s">
        <v>470</v>
      </c>
      <c r="T78" s="1094"/>
      <c r="U78" s="1094"/>
      <c r="V78" s="1094"/>
      <c r="W78" s="1084"/>
      <c r="X78" s="285"/>
      <c r="Y78" s="285"/>
    </row>
    <row r="79" spans="1:25" s="297" customFormat="1" ht="36" customHeight="1">
      <c r="A79" s="285"/>
      <c r="B79" s="1144" t="s">
        <v>473</v>
      </c>
      <c r="C79" s="1098"/>
      <c r="D79" s="1099"/>
      <c r="E79" s="1145" t="s">
        <v>474</v>
      </c>
      <c r="F79" s="1071"/>
      <c r="G79" s="1071"/>
      <c r="H79" s="1072"/>
      <c r="I79" s="1140"/>
      <c r="J79" s="1141"/>
      <c r="K79" s="1141"/>
      <c r="L79" s="1141"/>
      <c r="M79" s="1142"/>
      <c r="N79" s="1003"/>
      <c r="O79" s="1003"/>
      <c r="P79" s="1003"/>
      <c r="Q79" s="1003"/>
      <c r="R79" s="1003"/>
      <c r="S79" s="1085"/>
      <c r="T79" s="1086"/>
      <c r="U79" s="1086"/>
      <c r="V79" s="1086"/>
      <c r="W79" s="1087"/>
      <c r="X79" s="285"/>
      <c r="Y79" s="285"/>
    </row>
    <row r="80" spans="1:25" s="297" customFormat="1" ht="18" customHeight="1">
      <c r="A80" s="285"/>
      <c r="B80" s="1106">
        <f>ROUNDDOWN(SUMIFS([1]別紙２①!$F$18:$F$105,[1]別紙２①!$E$18:$E$105,"田",[1]別紙２①!$L$18:$L$105,"〇"),0)</f>
        <v>738</v>
      </c>
      <c r="C80" s="1106"/>
      <c r="D80" s="1106"/>
      <c r="E80" s="1106">
        <f>ROUNDDOWN(SUMIFS([1]別紙２①!$F$18:$F$105,[1]別紙２①!$E$18:$E$105,"畑",[1]別紙２①!$L$18:$L$105,"〇"),0)</f>
        <v>0</v>
      </c>
      <c r="F80" s="1106"/>
      <c r="G80" s="1106"/>
      <c r="H80" s="1106"/>
      <c r="I80" s="1134">
        <v>6000</v>
      </c>
      <c r="J80" s="1135"/>
      <c r="K80" s="1135"/>
      <c r="L80" s="1135"/>
      <c r="M80" s="1135"/>
      <c r="N80" s="1136">
        <f>ROUNDDOWN((B80+E80)*I80/1000,0)</f>
        <v>4428</v>
      </c>
      <c r="O80" s="1136"/>
      <c r="P80" s="1136"/>
      <c r="Q80" s="1136"/>
      <c r="R80" s="1136"/>
      <c r="S80" s="1137">
        <f>N80</f>
        <v>4428</v>
      </c>
      <c r="T80" s="1138"/>
      <c r="U80" s="1138"/>
      <c r="V80" s="1138"/>
      <c r="W80" s="1139"/>
      <c r="X80" s="285"/>
      <c r="Y80" s="285"/>
    </row>
    <row r="81" spans="1:24" s="297" customFormat="1" ht="16.149999999999999" customHeight="1">
      <c r="A81" s="286"/>
      <c r="B81" s="1070" t="s">
        <v>475</v>
      </c>
      <c r="C81" s="1070"/>
      <c r="D81" s="1070"/>
      <c r="E81" s="1070"/>
      <c r="F81" s="1070"/>
      <c r="G81" s="1070"/>
      <c r="H81" s="1070"/>
      <c r="I81" s="1070"/>
      <c r="J81" s="1070"/>
      <c r="K81" s="1070"/>
      <c r="L81" s="1070"/>
      <c r="M81" s="1070"/>
      <c r="N81" s="1070"/>
      <c r="O81" s="1070"/>
      <c r="P81" s="1070"/>
      <c r="Q81" s="1070"/>
      <c r="R81" s="1070"/>
      <c r="S81" s="1070"/>
      <c r="T81" s="1070"/>
      <c r="U81" s="1070"/>
      <c r="V81" s="1070"/>
      <c r="W81" s="1070"/>
      <c r="X81" s="1070"/>
    </row>
    <row r="82" spans="1:24" s="297" customFormat="1" ht="16.149999999999999" customHeight="1">
      <c r="A82" s="286"/>
      <c r="B82" s="1070" t="s">
        <v>476</v>
      </c>
      <c r="C82" s="1070"/>
      <c r="D82" s="1070"/>
      <c r="E82" s="1070"/>
      <c r="F82" s="1070"/>
      <c r="G82" s="1070"/>
      <c r="H82" s="1070"/>
      <c r="I82" s="1070"/>
      <c r="J82" s="1070"/>
      <c r="K82" s="1070"/>
      <c r="L82" s="1070"/>
      <c r="M82" s="1070"/>
      <c r="N82" s="1070"/>
      <c r="O82" s="1070"/>
      <c r="P82" s="1070"/>
      <c r="Q82" s="1070"/>
      <c r="R82" s="1070"/>
      <c r="S82" s="1070"/>
      <c r="T82" s="1070"/>
      <c r="U82" s="1070"/>
      <c r="V82" s="1070"/>
      <c r="W82" s="1070"/>
      <c r="X82" s="1070"/>
    </row>
    <row r="83" spans="1:24" s="297" customFormat="1" ht="18" customHeight="1">
      <c r="A83" s="286"/>
      <c r="B83" s="285"/>
      <c r="C83" s="285"/>
      <c r="D83" s="285"/>
      <c r="E83" s="285"/>
      <c r="F83" s="285"/>
      <c r="G83" s="285"/>
      <c r="H83" s="285"/>
      <c r="I83" s="285"/>
      <c r="J83" s="285"/>
      <c r="K83" s="285"/>
      <c r="L83" s="285"/>
      <c r="M83" s="285"/>
      <c r="N83" s="285"/>
      <c r="O83" s="285"/>
      <c r="P83" s="285"/>
      <c r="Q83" s="285"/>
      <c r="R83" s="285"/>
      <c r="S83" s="285"/>
      <c r="T83" s="285"/>
      <c r="U83" s="285"/>
      <c r="V83" s="285"/>
      <c r="W83" s="285"/>
      <c r="X83" s="285"/>
    </row>
    <row r="84" spans="1:24" s="297" customFormat="1" ht="18" customHeight="1">
      <c r="A84" s="286" t="s">
        <v>478</v>
      </c>
      <c r="B84" s="285"/>
      <c r="C84" s="285"/>
      <c r="D84" s="285"/>
      <c r="E84" s="285"/>
      <c r="F84" s="285"/>
      <c r="G84" s="285"/>
      <c r="H84" s="285"/>
      <c r="I84" s="285"/>
      <c r="J84" s="285"/>
      <c r="K84" s="285"/>
      <c r="L84" s="285"/>
      <c r="M84" s="285"/>
      <c r="N84" s="285"/>
      <c r="O84" s="285"/>
      <c r="P84" s="285"/>
      <c r="Q84" s="285"/>
      <c r="R84" s="285"/>
      <c r="S84" s="285"/>
      <c r="T84" s="285"/>
      <c r="U84" s="285"/>
      <c r="V84" s="285"/>
      <c r="W84" s="285"/>
      <c r="X84" s="285"/>
    </row>
    <row r="85" spans="1:24" s="297" customFormat="1" ht="18" customHeight="1">
      <c r="A85" s="285"/>
      <c r="B85" s="971" t="s">
        <v>135</v>
      </c>
      <c r="C85" s="1098"/>
      <c r="D85" s="1098"/>
      <c r="E85" s="1098"/>
      <c r="F85" s="1098"/>
      <c r="G85" s="1098"/>
      <c r="H85" s="1098"/>
      <c r="I85" s="1098"/>
      <c r="J85" s="1098"/>
      <c r="K85" s="1098"/>
      <c r="L85" s="1098"/>
      <c r="M85" s="1098"/>
      <c r="N85" s="1098"/>
      <c r="O85" s="1098"/>
      <c r="P85" s="1098"/>
      <c r="Q85" s="1098"/>
      <c r="R85" s="1098"/>
      <c r="S85" s="1098"/>
      <c r="T85" s="1098"/>
      <c r="U85" s="334"/>
      <c r="V85" s="335"/>
      <c r="W85" s="335"/>
      <c r="X85" s="285"/>
    </row>
    <row r="86" spans="1:24" s="297" customFormat="1" ht="18" customHeight="1">
      <c r="A86" s="285"/>
      <c r="B86" s="1079" t="s">
        <v>467</v>
      </c>
      <c r="C86" s="1080"/>
      <c r="D86" s="1080"/>
      <c r="E86" s="1080"/>
      <c r="F86" s="1080"/>
      <c r="G86" s="1080"/>
      <c r="H86" s="1080"/>
      <c r="I86" s="1080"/>
      <c r="J86" s="1081"/>
      <c r="K86" s="1082" t="s">
        <v>479</v>
      </c>
      <c r="L86" s="1083"/>
      <c r="M86" s="1084"/>
      <c r="N86" s="1082" t="s">
        <v>469</v>
      </c>
      <c r="O86" s="1088"/>
      <c r="P86" s="1082" t="s">
        <v>480</v>
      </c>
      <c r="Q86" s="1083"/>
      <c r="R86" s="1084"/>
      <c r="S86" s="1117" t="s">
        <v>481</v>
      </c>
      <c r="T86" s="1082"/>
      <c r="U86" s="336"/>
      <c r="V86" s="337"/>
      <c r="W86" s="338"/>
      <c r="X86" s="285"/>
    </row>
    <row r="87" spans="1:24" s="297" customFormat="1" ht="36" customHeight="1">
      <c r="A87" s="285"/>
      <c r="B87" s="1091" t="s">
        <v>454</v>
      </c>
      <c r="C87" s="1092"/>
      <c r="D87" s="1082" t="s">
        <v>482</v>
      </c>
      <c r="E87" s="1088"/>
      <c r="F87" s="1093" t="s">
        <v>455</v>
      </c>
      <c r="G87" s="1094"/>
      <c r="H87" s="1084"/>
      <c r="I87" s="1082" t="s">
        <v>456</v>
      </c>
      <c r="J87" s="1088"/>
      <c r="K87" s="1085"/>
      <c r="L87" s="1086"/>
      <c r="M87" s="1087"/>
      <c r="N87" s="1089"/>
      <c r="O87" s="1090"/>
      <c r="P87" s="1085"/>
      <c r="Q87" s="1086"/>
      <c r="R87" s="1087"/>
      <c r="S87" s="1118"/>
      <c r="T87" s="1089"/>
      <c r="U87" s="339"/>
      <c r="V87" s="338"/>
      <c r="W87" s="338"/>
      <c r="X87" s="285"/>
    </row>
    <row r="88" spans="1:24" s="297" customFormat="1" ht="18" customHeight="1">
      <c r="A88" s="285"/>
      <c r="B88" s="1109"/>
      <c r="C88" s="1110"/>
      <c r="D88" s="1109"/>
      <c r="E88" s="1110"/>
      <c r="F88" s="1109"/>
      <c r="G88" s="1111"/>
      <c r="H88" s="1110"/>
      <c r="I88" s="1109"/>
      <c r="J88" s="1110"/>
      <c r="K88" s="1076">
        <v>10000</v>
      </c>
      <c r="L88" s="1077"/>
      <c r="M88" s="1078"/>
      <c r="N88" s="1073">
        <f>ROUNDDOWN((B88+D88+F88+I88)*K88/1000,0)</f>
        <v>0</v>
      </c>
      <c r="O88" s="1074"/>
      <c r="P88" s="1119">
        <f>N88+N89+N90</f>
        <v>0</v>
      </c>
      <c r="Q88" s="1120"/>
      <c r="R88" s="1121"/>
      <c r="S88" s="1128">
        <f>IF(P88&lt;U88,P88,U88)</f>
        <v>0</v>
      </c>
      <c r="T88" s="1129"/>
      <c r="U88" s="340">
        <v>1000000</v>
      </c>
      <c r="V88" s="341"/>
      <c r="W88" s="341"/>
      <c r="X88" s="285"/>
    </row>
    <row r="89" spans="1:24" s="297" customFormat="1" ht="18" customHeight="1">
      <c r="A89" s="285"/>
      <c r="B89" s="1109"/>
      <c r="C89" s="1110"/>
      <c r="D89" s="1109"/>
      <c r="E89" s="1110"/>
      <c r="F89" s="1109"/>
      <c r="G89" s="1111"/>
      <c r="H89" s="1110"/>
      <c r="I89" s="1112"/>
      <c r="J89" s="1113"/>
      <c r="K89" s="1114">
        <v>4000</v>
      </c>
      <c r="L89" s="1115"/>
      <c r="M89" s="1116"/>
      <c r="N89" s="1073">
        <f>ROUNDDOWN((B89+D89+F89+I89)*K89/1000,0)</f>
        <v>0</v>
      </c>
      <c r="O89" s="1074"/>
      <c r="P89" s="1122"/>
      <c r="Q89" s="1123"/>
      <c r="R89" s="1124"/>
      <c r="S89" s="1130"/>
      <c r="T89" s="1131"/>
      <c r="U89" s="342"/>
      <c r="V89" s="341"/>
      <c r="W89" s="341"/>
      <c r="X89" s="285"/>
    </row>
    <row r="90" spans="1:24" s="297" customFormat="1" ht="18" customHeight="1">
      <c r="A90" s="285"/>
      <c r="B90" s="1109"/>
      <c r="C90" s="1110"/>
      <c r="D90" s="1109"/>
      <c r="E90" s="1110"/>
      <c r="F90" s="1109"/>
      <c r="G90" s="1111"/>
      <c r="H90" s="1110"/>
      <c r="I90" s="1112"/>
      <c r="J90" s="1113"/>
      <c r="K90" s="1114">
        <v>1000</v>
      </c>
      <c r="L90" s="1115"/>
      <c r="M90" s="1116"/>
      <c r="N90" s="1073">
        <f>ROUNDDOWN((B90+D90+F90+I90)*K90/1000,0)</f>
        <v>0</v>
      </c>
      <c r="O90" s="1074"/>
      <c r="P90" s="1125"/>
      <c r="Q90" s="1126"/>
      <c r="R90" s="1127"/>
      <c r="S90" s="1132"/>
      <c r="T90" s="1133"/>
      <c r="U90" s="342"/>
      <c r="V90" s="341"/>
      <c r="W90" s="341"/>
      <c r="X90" s="285"/>
    </row>
    <row r="91" spans="1:24" s="297" customFormat="1" ht="15" customHeight="1">
      <c r="A91" s="286"/>
      <c r="B91" s="1070" t="s">
        <v>475</v>
      </c>
      <c r="C91" s="1070"/>
      <c r="D91" s="1070"/>
      <c r="E91" s="1070"/>
      <c r="F91" s="1070"/>
      <c r="G91" s="1070"/>
      <c r="H91" s="1070"/>
      <c r="I91" s="1070"/>
      <c r="J91" s="1070"/>
      <c r="K91" s="1070"/>
      <c r="L91" s="1070"/>
      <c r="M91" s="1070"/>
      <c r="N91" s="1070"/>
      <c r="O91" s="1070"/>
      <c r="P91" s="1070"/>
      <c r="Q91" s="1070"/>
      <c r="R91" s="1070"/>
      <c r="S91" s="1070"/>
      <c r="T91" s="1070"/>
      <c r="U91" s="1070"/>
      <c r="V91" s="1070"/>
      <c r="W91" s="1070"/>
      <c r="X91" s="1070"/>
    </row>
    <row r="92" spans="1:24" s="297" customFormat="1" ht="32.25" customHeight="1">
      <c r="A92" s="286"/>
      <c r="B92" s="1070" t="s">
        <v>483</v>
      </c>
      <c r="C92" s="1070"/>
      <c r="D92" s="1070"/>
      <c r="E92" s="1070"/>
      <c r="F92" s="1070"/>
      <c r="G92" s="1070"/>
      <c r="H92" s="1070"/>
      <c r="I92" s="1070"/>
      <c r="J92" s="1070"/>
      <c r="K92" s="1070"/>
      <c r="L92" s="1070"/>
      <c r="M92" s="1070"/>
      <c r="N92" s="1070"/>
      <c r="O92" s="1070"/>
      <c r="P92" s="1070"/>
      <c r="Q92" s="1070"/>
      <c r="R92" s="1070"/>
      <c r="S92" s="1070"/>
      <c r="T92" s="1070"/>
      <c r="U92" s="1070"/>
      <c r="V92" s="1070"/>
      <c r="W92" s="1070"/>
      <c r="X92" s="1070"/>
    </row>
    <row r="93" spans="1:24" s="297" customFormat="1" ht="15" customHeight="1">
      <c r="A93" s="286"/>
      <c r="B93" s="1070"/>
      <c r="C93" s="1070"/>
      <c r="D93" s="1070"/>
      <c r="E93" s="1070"/>
      <c r="F93" s="1070"/>
      <c r="G93" s="1070"/>
      <c r="H93" s="1070"/>
      <c r="I93" s="1070"/>
      <c r="J93" s="1070"/>
      <c r="K93" s="1070"/>
      <c r="L93" s="1070"/>
      <c r="M93" s="1070"/>
      <c r="N93" s="1070"/>
      <c r="O93" s="1070"/>
      <c r="P93" s="1070"/>
      <c r="Q93" s="1070"/>
      <c r="R93" s="1070"/>
      <c r="S93" s="1070"/>
      <c r="T93" s="1070"/>
      <c r="U93" s="1070"/>
      <c r="V93" s="1070"/>
      <c r="W93" s="1070"/>
      <c r="X93" s="1070"/>
    </row>
    <row r="94" spans="1:24" s="297" customFormat="1" ht="18" customHeight="1">
      <c r="A94" s="286"/>
      <c r="B94" s="285"/>
      <c r="C94" s="285"/>
      <c r="D94" s="285"/>
      <c r="E94" s="285"/>
      <c r="F94" s="285"/>
      <c r="G94" s="285"/>
      <c r="H94" s="285"/>
      <c r="I94" s="285"/>
      <c r="J94" s="285"/>
      <c r="K94" s="285"/>
      <c r="L94" s="285"/>
      <c r="M94" s="285"/>
      <c r="N94" s="285"/>
      <c r="O94" s="285"/>
      <c r="P94" s="285"/>
      <c r="Q94" s="285"/>
      <c r="R94" s="285"/>
      <c r="S94" s="285"/>
      <c r="T94" s="285"/>
      <c r="U94" s="285"/>
      <c r="V94" s="285"/>
      <c r="W94" s="285"/>
      <c r="X94" s="285"/>
    </row>
    <row r="95" spans="1:24" s="297" customFormat="1" ht="18" customHeight="1">
      <c r="A95" s="286" t="s">
        <v>484</v>
      </c>
      <c r="B95" s="285"/>
      <c r="C95" s="285"/>
      <c r="D95" s="285"/>
      <c r="E95" s="285"/>
      <c r="F95" s="285"/>
      <c r="G95" s="285"/>
      <c r="H95" s="285"/>
      <c r="I95" s="285"/>
      <c r="J95" s="285"/>
      <c r="K95" s="285"/>
      <c r="L95" s="285"/>
      <c r="M95" s="285"/>
      <c r="N95" s="285"/>
      <c r="O95" s="285"/>
      <c r="P95" s="285"/>
      <c r="Q95" s="285"/>
      <c r="R95" s="285"/>
      <c r="S95" s="285"/>
      <c r="T95" s="285"/>
      <c r="U95" s="285"/>
      <c r="V95" s="285"/>
      <c r="W95" s="285"/>
      <c r="X95" s="285"/>
    </row>
    <row r="96" spans="1:24" s="297" customFormat="1" ht="18" customHeight="1">
      <c r="A96" s="286"/>
      <c r="B96" s="1003" t="s">
        <v>485</v>
      </c>
      <c r="C96" s="1003"/>
      <c r="D96" s="1003"/>
      <c r="E96" s="1003"/>
      <c r="F96" s="1003"/>
      <c r="G96" s="343"/>
      <c r="H96" s="1003" t="s">
        <v>486</v>
      </c>
      <c r="I96" s="1003"/>
      <c r="J96" s="1003"/>
      <c r="K96" s="1032" t="s">
        <v>487</v>
      </c>
      <c r="L96" s="1032"/>
      <c r="M96" s="1032"/>
      <c r="N96" s="1032"/>
      <c r="O96" s="1032"/>
      <c r="P96" s="1032"/>
      <c r="Q96" s="1032"/>
      <c r="R96" s="1032"/>
      <c r="S96" s="285"/>
      <c r="T96" s="285"/>
      <c r="U96" s="285"/>
      <c r="V96" s="285"/>
      <c r="W96" s="285"/>
      <c r="X96" s="285"/>
    </row>
    <row r="97" spans="1:24" s="297" customFormat="1" ht="18" customHeight="1">
      <c r="A97" s="286"/>
      <c r="B97" s="1107" t="s">
        <v>488</v>
      </c>
      <c r="C97" s="1107"/>
      <c r="D97" s="1107"/>
      <c r="E97" s="1107"/>
      <c r="F97" s="1107"/>
      <c r="G97" s="344"/>
      <c r="H97" s="1107"/>
      <c r="I97" s="1107"/>
      <c r="J97" s="1107"/>
      <c r="K97" s="1108">
        <v>20000</v>
      </c>
      <c r="L97" s="1108"/>
      <c r="M97" s="1108"/>
      <c r="N97" s="1108"/>
      <c r="O97" s="1108"/>
      <c r="P97" s="1108"/>
      <c r="Q97" s="1108"/>
      <c r="R97" s="1108"/>
      <c r="S97" s="285"/>
      <c r="T97" s="285"/>
      <c r="U97" s="285"/>
      <c r="V97" s="285"/>
      <c r="W97" s="285"/>
      <c r="X97" s="285"/>
    </row>
    <row r="98" spans="1:24" s="297" customFormat="1" ht="18" customHeight="1">
      <c r="A98" s="286"/>
      <c r="B98" s="1107" t="s">
        <v>488</v>
      </c>
      <c r="C98" s="1107"/>
      <c r="D98" s="1107"/>
      <c r="E98" s="1107"/>
      <c r="F98" s="1107"/>
      <c r="G98" s="344"/>
      <c r="H98" s="1107"/>
      <c r="I98" s="1107"/>
      <c r="J98" s="1107"/>
      <c r="K98" s="1108">
        <v>100000</v>
      </c>
      <c r="L98" s="1108"/>
      <c r="M98" s="1108"/>
      <c r="N98" s="1108"/>
      <c r="O98" s="1108"/>
      <c r="P98" s="1108"/>
      <c r="Q98" s="1108"/>
      <c r="R98" s="1108"/>
      <c r="S98" s="285"/>
      <c r="T98" s="285"/>
      <c r="U98" s="285"/>
      <c r="V98" s="285"/>
      <c r="W98" s="285"/>
      <c r="X98" s="285"/>
    </row>
    <row r="99" spans="1:24" s="297" customFormat="1" ht="18" customHeight="1">
      <c r="A99" s="286"/>
      <c r="B99" s="1107"/>
      <c r="C99" s="1107"/>
      <c r="D99" s="1107"/>
      <c r="E99" s="1107"/>
      <c r="F99" s="1107"/>
      <c r="G99" s="344"/>
      <c r="H99" s="1107"/>
      <c r="I99" s="1107"/>
      <c r="J99" s="1107"/>
      <c r="K99" s="1108"/>
      <c r="L99" s="1108"/>
      <c r="M99" s="1108"/>
      <c r="N99" s="1108"/>
      <c r="O99" s="1108"/>
      <c r="P99" s="1108"/>
      <c r="Q99" s="1108"/>
      <c r="R99" s="1108"/>
      <c r="S99" s="285"/>
      <c r="T99" s="285"/>
      <c r="U99" s="285"/>
      <c r="V99" s="285"/>
      <c r="W99" s="285"/>
      <c r="X99" s="285"/>
    </row>
    <row r="100" spans="1:24" s="297" customFormat="1" ht="18" customHeight="1">
      <c r="A100" s="286"/>
      <c r="B100" s="1107"/>
      <c r="C100" s="1107"/>
      <c r="D100" s="1107"/>
      <c r="E100" s="1107"/>
      <c r="F100" s="1107"/>
      <c r="G100" s="344"/>
      <c r="H100" s="1107"/>
      <c r="I100" s="1107"/>
      <c r="J100" s="1107"/>
      <c r="K100" s="1108"/>
      <c r="L100" s="1108"/>
      <c r="M100" s="1108"/>
      <c r="N100" s="1108"/>
      <c r="O100" s="1108"/>
      <c r="P100" s="1108"/>
      <c r="Q100" s="1108"/>
      <c r="R100" s="1108"/>
      <c r="S100" s="285"/>
      <c r="T100" s="285"/>
      <c r="U100" s="285"/>
      <c r="V100" s="285"/>
      <c r="W100" s="285"/>
      <c r="X100" s="285"/>
    </row>
    <row r="101" spans="1:24" s="297" customFormat="1" ht="18" customHeight="1">
      <c r="A101" s="286"/>
      <c r="B101" s="1107"/>
      <c r="C101" s="1107"/>
      <c r="D101" s="1107"/>
      <c r="E101" s="1107"/>
      <c r="F101" s="1107"/>
      <c r="G101" s="344"/>
      <c r="H101" s="1107"/>
      <c r="I101" s="1107"/>
      <c r="J101" s="1107"/>
      <c r="K101" s="1108"/>
      <c r="L101" s="1108"/>
      <c r="M101" s="1108"/>
      <c r="N101" s="1108"/>
      <c r="O101" s="1108"/>
      <c r="P101" s="1108"/>
      <c r="Q101" s="1108"/>
      <c r="R101" s="1108"/>
      <c r="S101" s="285"/>
      <c r="T101" s="285"/>
      <c r="U101" s="285"/>
      <c r="V101" s="285"/>
      <c r="W101" s="285"/>
      <c r="X101" s="285"/>
    </row>
    <row r="102" spans="1:24" s="297" customFormat="1" ht="18" customHeight="1">
      <c r="A102" s="286"/>
      <c r="B102" s="1100" t="s">
        <v>489</v>
      </c>
      <c r="C102" s="1101"/>
      <c r="D102" s="1101"/>
      <c r="E102" s="1101"/>
      <c r="F102" s="1101"/>
      <c r="G102" s="1101"/>
      <c r="H102" s="1101"/>
      <c r="I102" s="1101"/>
      <c r="J102" s="1101"/>
      <c r="K102" s="1101"/>
      <c r="L102" s="1101"/>
      <c r="M102" s="1101"/>
      <c r="N102" s="1101"/>
      <c r="O102" s="1101"/>
      <c r="P102" s="1101"/>
      <c r="Q102" s="1101"/>
      <c r="R102" s="1102"/>
      <c r="S102" s="285"/>
      <c r="T102" s="285"/>
      <c r="U102" s="285"/>
      <c r="V102" s="285"/>
      <c r="W102" s="285"/>
      <c r="X102" s="285"/>
    </row>
    <row r="103" spans="1:24" s="297" customFormat="1" ht="24" customHeight="1">
      <c r="A103" s="286"/>
      <c r="B103" s="1103">
        <f>COUNTIFS($B$97:$H$101,"&lt;&gt;")</f>
        <v>2</v>
      </c>
      <c r="C103" s="1104"/>
      <c r="D103" s="1104"/>
      <c r="E103" s="1104"/>
      <c r="F103" s="1104"/>
      <c r="G103" s="1104"/>
      <c r="H103" s="1104"/>
      <c r="I103" s="1104"/>
      <c r="J103" s="1105"/>
      <c r="K103" s="1106">
        <f>SUM(K97:R101)</f>
        <v>120000</v>
      </c>
      <c r="L103" s="1106"/>
      <c r="M103" s="1106"/>
      <c r="N103" s="1106"/>
      <c r="O103" s="1106"/>
      <c r="P103" s="1106"/>
      <c r="Q103" s="1106"/>
      <c r="R103" s="1106"/>
      <c r="S103" s="285"/>
      <c r="T103" s="285"/>
      <c r="U103" s="285"/>
      <c r="V103" s="285"/>
      <c r="W103" s="285"/>
      <c r="X103" s="285"/>
    </row>
    <row r="104" spans="1:24" s="297" customFormat="1" ht="18" customHeight="1">
      <c r="A104" s="286"/>
      <c r="B104" s="345"/>
      <c r="C104" s="285"/>
      <c r="D104" s="285"/>
      <c r="E104" s="285"/>
      <c r="F104" s="285"/>
      <c r="G104" s="285"/>
      <c r="H104" s="285"/>
      <c r="I104" s="285"/>
      <c r="J104" s="285"/>
      <c r="K104" s="285"/>
      <c r="L104" s="285"/>
      <c r="M104" s="285"/>
      <c r="N104" s="285"/>
      <c r="O104" s="285"/>
      <c r="P104" s="285"/>
      <c r="Q104" s="285"/>
      <c r="R104" s="285"/>
      <c r="S104" s="285"/>
      <c r="T104" s="285"/>
      <c r="U104" s="285"/>
      <c r="V104" s="285"/>
      <c r="W104" s="285"/>
      <c r="X104" s="285"/>
    </row>
    <row r="105" spans="1:24" s="297" customFormat="1" ht="18" customHeight="1">
      <c r="A105" s="286"/>
      <c r="B105" s="285"/>
      <c r="C105" s="285"/>
      <c r="D105" s="285"/>
      <c r="E105" s="285"/>
      <c r="F105" s="285"/>
      <c r="G105" s="285"/>
      <c r="H105" s="285"/>
      <c r="I105" s="285"/>
      <c r="J105" s="285"/>
      <c r="K105" s="285"/>
      <c r="L105" s="285"/>
      <c r="M105" s="285"/>
      <c r="N105" s="285"/>
      <c r="O105" s="285"/>
      <c r="P105" s="285"/>
      <c r="Q105" s="285"/>
      <c r="R105" s="285"/>
      <c r="S105" s="285"/>
      <c r="T105" s="285"/>
      <c r="U105" s="285"/>
      <c r="V105" s="285"/>
      <c r="W105" s="285"/>
      <c r="X105" s="285"/>
    </row>
    <row r="106" spans="1:24" s="297" customFormat="1" ht="18" customHeight="1">
      <c r="A106" s="286" t="s">
        <v>490</v>
      </c>
      <c r="B106" s="285"/>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row>
    <row r="107" spans="1:24" s="297" customFormat="1" ht="18" customHeight="1">
      <c r="A107" s="285"/>
      <c r="B107" s="971" t="s">
        <v>491</v>
      </c>
      <c r="C107" s="1098"/>
      <c r="D107" s="1098"/>
      <c r="E107" s="1098"/>
      <c r="F107" s="1098"/>
      <c r="G107" s="1098"/>
      <c r="H107" s="1098"/>
      <c r="I107" s="1098"/>
      <c r="J107" s="1098"/>
      <c r="K107" s="1098"/>
      <c r="L107" s="1098"/>
      <c r="M107" s="1098"/>
      <c r="N107" s="1098"/>
      <c r="O107" s="1098"/>
      <c r="P107" s="1098"/>
      <c r="Q107" s="1098"/>
      <c r="R107" s="1098"/>
      <c r="S107" s="334"/>
      <c r="T107" s="335"/>
      <c r="U107" s="335"/>
      <c r="V107" s="335"/>
      <c r="W107" s="335"/>
      <c r="X107" s="285"/>
    </row>
    <row r="108" spans="1:24" s="297" customFormat="1" ht="18" customHeight="1">
      <c r="A108" s="285"/>
      <c r="B108" s="1079" t="s">
        <v>467</v>
      </c>
      <c r="C108" s="1080"/>
      <c r="D108" s="1080"/>
      <c r="E108" s="1080"/>
      <c r="F108" s="1080"/>
      <c r="G108" s="1080"/>
      <c r="H108" s="1080"/>
      <c r="I108" s="1080"/>
      <c r="J108" s="1081"/>
      <c r="K108" s="1082" t="s">
        <v>479</v>
      </c>
      <c r="L108" s="1083"/>
      <c r="M108" s="1084"/>
      <c r="N108" s="1082" t="s">
        <v>469</v>
      </c>
      <c r="O108" s="1088"/>
      <c r="P108" s="1082" t="s">
        <v>492</v>
      </c>
      <c r="Q108" s="1083"/>
      <c r="R108" s="1094"/>
      <c r="S108" s="336"/>
      <c r="T108" s="337"/>
      <c r="U108" s="337"/>
      <c r="V108" s="337"/>
      <c r="W108" s="338"/>
      <c r="X108" s="285"/>
    </row>
    <row r="109" spans="1:24" s="297" customFormat="1" ht="36" customHeight="1">
      <c r="A109" s="285"/>
      <c r="B109" s="1091" t="s">
        <v>454</v>
      </c>
      <c r="C109" s="1092"/>
      <c r="D109" s="1082" t="s">
        <v>482</v>
      </c>
      <c r="E109" s="1088"/>
      <c r="F109" s="1093" t="s">
        <v>455</v>
      </c>
      <c r="G109" s="1094"/>
      <c r="H109" s="1084"/>
      <c r="I109" s="1082" t="s">
        <v>456</v>
      </c>
      <c r="J109" s="1088"/>
      <c r="K109" s="1085"/>
      <c r="L109" s="1086"/>
      <c r="M109" s="1087"/>
      <c r="N109" s="1089"/>
      <c r="O109" s="1090"/>
      <c r="P109" s="1085"/>
      <c r="Q109" s="1086"/>
      <c r="R109" s="1086"/>
      <c r="S109" s="336"/>
      <c r="T109" s="337"/>
      <c r="U109" s="338"/>
      <c r="V109" s="338"/>
      <c r="W109" s="338"/>
      <c r="X109" s="285"/>
    </row>
    <row r="110" spans="1:24" s="297" customFormat="1" ht="18" customHeight="1">
      <c r="A110" s="285"/>
      <c r="B110" s="1073">
        <f>ROUNDDOWN(SUMIFS([1]別紙２①!$F$18:$F$105,[1]別紙２①!$E$18:$E$105,"田",[1]別紙２①!$N$18:$N$105,"〇"),0)</f>
        <v>0</v>
      </c>
      <c r="C110" s="1074"/>
      <c r="D110" s="1073">
        <f>ROUNDDOWN(SUMIFS([1]別紙２①!$F$18:$F$105,[1]別紙２①!$E$18:$E$105,"畑",[1]別紙２①!$N$18:$N$105,"〇"),0)</f>
        <v>0</v>
      </c>
      <c r="E110" s="1074"/>
      <c r="F110" s="1073">
        <f>ROUNDDOWN(SUMIFS([1]別紙２①!$F$18:$F$105,[1]別紙２①!$E$18:$E$105,"草地",[1]別紙２①!$N$18:$N$105,"〇"),0)</f>
        <v>0</v>
      </c>
      <c r="G110" s="1075"/>
      <c r="H110" s="1074"/>
      <c r="I110" s="1073">
        <f>ROUNDDOWN(SUMIFS([1]別紙２①!$F$18:$F$105,[1]別紙２①!$E$18:$E$105,"採草放牧地",[1]別紙２①!$N$18:$N$105,"〇"),0)</f>
        <v>0</v>
      </c>
      <c r="J110" s="1074"/>
      <c r="K110" s="1095">
        <v>5000</v>
      </c>
      <c r="L110" s="1096"/>
      <c r="M110" s="1097"/>
      <c r="N110" s="1073">
        <f>ROUNDDOWN((B110+D110+F110+I110)*K110/1000,0)</f>
        <v>0</v>
      </c>
      <c r="O110" s="1074"/>
      <c r="P110" s="1067">
        <f>IF(N110&lt;S110,N110,S110)</f>
        <v>0</v>
      </c>
      <c r="Q110" s="1068"/>
      <c r="R110" s="1068"/>
      <c r="S110" s="346">
        <v>2000000</v>
      </c>
      <c r="T110" s="347"/>
      <c r="U110" s="341"/>
      <c r="V110" s="341"/>
      <c r="W110" s="341"/>
      <c r="X110" s="285"/>
    </row>
    <row r="111" spans="1:24" s="297" customFormat="1" ht="15" customHeight="1">
      <c r="A111" s="286"/>
      <c r="B111" s="1070" t="s">
        <v>475</v>
      </c>
      <c r="C111" s="1070"/>
      <c r="D111" s="1070"/>
      <c r="E111" s="1070"/>
      <c r="F111" s="1070"/>
      <c r="G111" s="1070"/>
      <c r="H111" s="1070"/>
      <c r="I111" s="1070"/>
      <c r="J111" s="1070"/>
      <c r="K111" s="1070"/>
      <c r="L111" s="1070"/>
      <c r="M111" s="1070"/>
      <c r="N111" s="1070"/>
      <c r="O111" s="1070"/>
      <c r="P111" s="1070"/>
      <c r="Q111" s="1070"/>
      <c r="R111" s="1070"/>
      <c r="S111" s="1070"/>
      <c r="T111" s="1070"/>
      <c r="U111" s="1070"/>
      <c r="V111" s="1070"/>
      <c r="W111" s="1070"/>
      <c r="X111" s="1070"/>
    </row>
    <row r="112" spans="1:24" s="297" customFormat="1" ht="15" customHeight="1">
      <c r="A112" s="286"/>
      <c r="B112" s="1070" t="s">
        <v>493</v>
      </c>
      <c r="C112" s="1070"/>
      <c r="D112" s="1070"/>
      <c r="E112" s="1070"/>
      <c r="F112" s="1070"/>
      <c r="G112" s="1070"/>
      <c r="H112" s="1070"/>
      <c r="I112" s="1070"/>
      <c r="J112" s="1070"/>
      <c r="K112" s="1070"/>
      <c r="L112" s="1070"/>
      <c r="M112" s="1070"/>
      <c r="N112" s="1070"/>
      <c r="O112" s="1070"/>
      <c r="P112" s="1070"/>
      <c r="Q112" s="1070"/>
      <c r="R112" s="1070"/>
      <c r="S112" s="1070"/>
      <c r="T112" s="1070"/>
      <c r="U112" s="1070"/>
      <c r="V112" s="1070"/>
      <c r="W112" s="1070"/>
      <c r="X112" s="1070"/>
    </row>
    <row r="113" spans="1:24" s="297" customFormat="1" ht="18" customHeight="1">
      <c r="A113" s="286"/>
      <c r="B113" s="348"/>
      <c r="C113" s="348"/>
      <c r="D113" s="348"/>
      <c r="E113" s="348"/>
      <c r="F113" s="348"/>
      <c r="G113" s="348"/>
      <c r="H113" s="348"/>
      <c r="I113" s="348"/>
      <c r="J113" s="348"/>
      <c r="K113" s="348"/>
      <c r="L113" s="348"/>
      <c r="M113" s="348"/>
      <c r="N113" s="348"/>
      <c r="O113" s="348"/>
      <c r="P113" s="348"/>
      <c r="Q113" s="348"/>
      <c r="R113" s="348"/>
      <c r="S113" s="348"/>
      <c r="T113" s="348"/>
      <c r="U113" s="348"/>
      <c r="V113" s="348"/>
      <c r="W113" s="348"/>
      <c r="X113" s="348"/>
    </row>
    <row r="114" spans="1:24" s="297" customFormat="1" ht="18" customHeight="1">
      <c r="A114" s="286"/>
      <c r="B114" s="285"/>
      <c r="C114" s="285"/>
      <c r="D114" s="285"/>
      <c r="E114" s="285"/>
      <c r="F114" s="285"/>
      <c r="G114" s="285"/>
      <c r="H114" s="285"/>
      <c r="I114" s="285"/>
      <c r="J114" s="285"/>
      <c r="K114" s="285"/>
      <c r="L114" s="285"/>
      <c r="M114" s="285"/>
      <c r="N114" s="285"/>
      <c r="O114" s="285"/>
      <c r="P114" s="285"/>
      <c r="Q114" s="285"/>
      <c r="R114" s="285"/>
      <c r="S114" s="285"/>
      <c r="T114" s="285"/>
      <c r="U114" s="285"/>
      <c r="V114" s="285"/>
      <c r="W114" s="285"/>
      <c r="X114" s="285"/>
    </row>
    <row r="115" spans="1:24" s="297" customFormat="1" ht="18" customHeight="1">
      <c r="A115" s="286" t="s">
        <v>494</v>
      </c>
      <c r="B115" s="285"/>
      <c r="C115" s="285"/>
      <c r="D115" s="285"/>
      <c r="E115" s="285"/>
      <c r="F115" s="285"/>
      <c r="G115" s="285"/>
      <c r="H115" s="285"/>
      <c r="I115" s="285"/>
      <c r="J115" s="285"/>
      <c r="K115" s="285"/>
      <c r="L115" s="285"/>
      <c r="M115" s="285"/>
      <c r="N115" s="285"/>
      <c r="O115" s="285"/>
      <c r="P115" s="285"/>
      <c r="Q115" s="285"/>
      <c r="R115" s="285"/>
      <c r="S115" s="285"/>
      <c r="T115" s="285"/>
      <c r="U115" s="285"/>
      <c r="V115" s="285"/>
      <c r="W115" s="285"/>
      <c r="X115" s="285"/>
    </row>
    <row r="116" spans="1:24" s="297" customFormat="1" ht="18" customHeight="1">
      <c r="A116" s="285"/>
      <c r="B116" s="971" t="s">
        <v>138</v>
      </c>
      <c r="C116" s="1098"/>
      <c r="D116" s="1098"/>
      <c r="E116" s="1098"/>
      <c r="F116" s="1098"/>
      <c r="G116" s="1098"/>
      <c r="H116" s="1098"/>
      <c r="I116" s="1098"/>
      <c r="J116" s="1098"/>
      <c r="K116" s="1098"/>
      <c r="L116" s="1098"/>
      <c r="M116" s="1098"/>
      <c r="N116" s="1098"/>
      <c r="O116" s="1098"/>
      <c r="P116" s="1098"/>
      <c r="Q116" s="1098"/>
      <c r="R116" s="1099"/>
      <c r="S116" s="335"/>
      <c r="T116" s="335"/>
      <c r="U116" s="335"/>
      <c r="V116" s="335"/>
      <c r="W116" s="335"/>
      <c r="X116" s="285"/>
    </row>
    <row r="117" spans="1:24" s="297" customFormat="1" ht="18" customHeight="1">
      <c r="A117" s="285"/>
      <c r="B117" s="1079" t="s">
        <v>467</v>
      </c>
      <c r="C117" s="1080"/>
      <c r="D117" s="1080"/>
      <c r="E117" s="1080"/>
      <c r="F117" s="1080"/>
      <c r="G117" s="1080"/>
      <c r="H117" s="1080"/>
      <c r="I117" s="1080"/>
      <c r="J117" s="1081"/>
      <c r="K117" s="1082" t="s">
        <v>479</v>
      </c>
      <c r="L117" s="1083"/>
      <c r="M117" s="1084"/>
      <c r="N117" s="1082" t="s">
        <v>469</v>
      </c>
      <c r="O117" s="1088"/>
      <c r="P117" s="1082" t="s">
        <v>492</v>
      </c>
      <c r="Q117" s="1083"/>
      <c r="R117" s="1084"/>
      <c r="S117" s="336"/>
      <c r="T117" s="337"/>
      <c r="U117" s="337"/>
      <c r="V117" s="337"/>
      <c r="W117" s="338"/>
      <c r="X117" s="285"/>
    </row>
    <row r="118" spans="1:24" s="297" customFormat="1" ht="36" customHeight="1">
      <c r="A118" s="285"/>
      <c r="B118" s="1091" t="s">
        <v>454</v>
      </c>
      <c r="C118" s="1092"/>
      <c r="D118" s="1082" t="s">
        <v>482</v>
      </c>
      <c r="E118" s="1088"/>
      <c r="F118" s="1093" t="s">
        <v>455</v>
      </c>
      <c r="G118" s="1094"/>
      <c r="H118" s="1084"/>
      <c r="I118" s="1082" t="s">
        <v>456</v>
      </c>
      <c r="J118" s="1088"/>
      <c r="K118" s="1085"/>
      <c r="L118" s="1086"/>
      <c r="M118" s="1087"/>
      <c r="N118" s="1089"/>
      <c r="O118" s="1090"/>
      <c r="P118" s="1085"/>
      <c r="Q118" s="1086"/>
      <c r="R118" s="1087"/>
      <c r="S118" s="336"/>
      <c r="T118" s="337"/>
      <c r="U118" s="338"/>
      <c r="V118" s="338"/>
      <c r="W118" s="338"/>
      <c r="X118" s="285"/>
    </row>
    <row r="119" spans="1:24" s="297" customFormat="1" ht="18" customHeight="1">
      <c r="A119" s="285"/>
      <c r="B119" s="1073">
        <f>ROUNDDOWN(SUMIFS([1]別紙２①!$F$18:$F$105,[1]別紙２①!$E$18:$E$105,"田",[1]別紙２①!$O$18:$O$105,"〇"),0)</f>
        <v>0</v>
      </c>
      <c r="C119" s="1074"/>
      <c r="D119" s="1073">
        <f>ROUNDDOWN(SUMIFS([1]別紙２①!$F$18:$F$105,[1]別紙２①!$E$18:$E$105,"畑",[1]別紙２①!$O$18:$O$105,"〇"),0)</f>
        <v>869</v>
      </c>
      <c r="E119" s="1074"/>
      <c r="F119" s="1073">
        <f>ROUNDDOWN(SUMIFS([1]別紙２①!$F$18:$F$105,[1]別紙２①!$E$18:$E$105,"草地",[1]別紙２①!$O$18:$O$105,"〇"),0)</f>
        <v>120</v>
      </c>
      <c r="G119" s="1075"/>
      <c r="H119" s="1074"/>
      <c r="I119" s="1073">
        <f>ROUNDDOWN(SUMIFS([1]別紙２①!$F$18:$F$105,[1]別紙２①!$E$18:$E$105,"採草放牧地",[1]別紙２①!$O$18:$O$105,"〇"),0)</f>
        <v>220</v>
      </c>
      <c r="J119" s="1074"/>
      <c r="K119" s="1076">
        <v>3000</v>
      </c>
      <c r="L119" s="1077"/>
      <c r="M119" s="1078"/>
      <c r="N119" s="1073">
        <f>ROUNDDOWN((B119+D119+F119+I119)*K119/1000,0)</f>
        <v>3627</v>
      </c>
      <c r="O119" s="1074"/>
      <c r="P119" s="1067">
        <f>IF(N119&lt;S119,N119,S119)</f>
        <v>3627</v>
      </c>
      <c r="Q119" s="1068"/>
      <c r="R119" s="1069"/>
      <c r="S119" s="346">
        <v>2000000</v>
      </c>
      <c r="T119" s="347"/>
      <c r="U119" s="341"/>
      <c r="V119" s="341"/>
      <c r="W119" s="341"/>
      <c r="X119" s="285"/>
    </row>
    <row r="120" spans="1:24" s="297" customFormat="1" ht="13.9" customHeight="1">
      <c r="A120" s="286"/>
      <c r="B120" s="1070" t="s">
        <v>475</v>
      </c>
      <c r="C120" s="1070"/>
      <c r="D120" s="1070"/>
      <c r="E120" s="1070"/>
      <c r="F120" s="1070"/>
      <c r="G120" s="1070"/>
      <c r="H120" s="1070"/>
      <c r="I120" s="1070"/>
      <c r="J120" s="1070"/>
      <c r="K120" s="1070"/>
      <c r="L120" s="1070"/>
      <c r="M120" s="1070"/>
      <c r="N120" s="1070"/>
      <c r="O120" s="1070"/>
      <c r="P120" s="1070"/>
      <c r="Q120" s="1070"/>
      <c r="R120" s="1070"/>
      <c r="S120" s="1070"/>
      <c r="T120" s="1070"/>
      <c r="U120" s="1070"/>
      <c r="V120" s="1070"/>
      <c r="W120" s="1070"/>
      <c r="X120" s="1070"/>
    </row>
    <row r="121" spans="1:24" s="297" customFormat="1" ht="13.9" customHeight="1">
      <c r="A121" s="286"/>
      <c r="B121" s="1070" t="s">
        <v>493</v>
      </c>
      <c r="C121" s="1070"/>
      <c r="D121" s="1070"/>
      <c r="E121" s="1070"/>
      <c r="F121" s="1070"/>
      <c r="G121" s="1070"/>
      <c r="H121" s="1070"/>
      <c r="I121" s="1070"/>
      <c r="J121" s="1070"/>
      <c r="K121" s="1070"/>
      <c r="L121" s="1070"/>
      <c r="M121" s="1070"/>
      <c r="N121" s="1070"/>
      <c r="O121" s="1070"/>
      <c r="P121" s="1070"/>
      <c r="Q121" s="1070"/>
      <c r="R121" s="1070"/>
      <c r="S121" s="1070"/>
      <c r="T121" s="1070"/>
      <c r="U121" s="1070"/>
      <c r="V121" s="1070"/>
      <c r="W121" s="1070"/>
      <c r="X121" s="1070"/>
    </row>
    <row r="122" spans="1:24" s="297" customFormat="1" ht="13.9" customHeight="1">
      <c r="A122" s="286"/>
      <c r="B122" s="1070"/>
      <c r="C122" s="1070"/>
      <c r="D122" s="1070"/>
      <c r="E122" s="1070"/>
      <c r="F122" s="1070"/>
      <c r="G122" s="1070"/>
      <c r="H122" s="1070"/>
      <c r="I122" s="1070"/>
      <c r="J122" s="1070"/>
      <c r="K122" s="1070"/>
      <c r="L122" s="1070"/>
      <c r="M122" s="1070"/>
      <c r="N122" s="1070"/>
      <c r="O122" s="1070"/>
      <c r="P122" s="1070"/>
      <c r="Q122" s="1070"/>
      <c r="R122" s="1070"/>
      <c r="S122" s="1070"/>
      <c r="T122" s="1070"/>
      <c r="U122" s="1070"/>
      <c r="V122" s="1070"/>
      <c r="W122" s="1070"/>
      <c r="X122" s="1070"/>
    </row>
    <row r="123" spans="1:24" s="297" customFormat="1" ht="18" customHeight="1">
      <c r="A123" s="286"/>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row>
    <row r="124" spans="1:24" s="297" customFormat="1" ht="18" customHeight="1">
      <c r="A124" s="286"/>
      <c r="B124" s="28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row>
    <row r="125" spans="1:24" s="297" customFormat="1" ht="18" customHeight="1">
      <c r="A125" s="286" t="s">
        <v>495</v>
      </c>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row>
    <row r="126" spans="1:24" s="297" customFormat="1" ht="18" customHeight="1">
      <c r="A126" s="286" t="s">
        <v>496</v>
      </c>
      <c r="B126" s="285"/>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row>
    <row r="127" spans="1:24" s="297" customFormat="1" ht="18" customHeight="1">
      <c r="A127" s="286"/>
      <c r="B127" s="285" t="s">
        <v>497</v>
      </c>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row>
    <row r="128" spans="1:24" s="297" customFormat="1" ht="12" customHeight="1">
      <c r="A128" s="286"/>
      <c r="B128" s="285"/>
      <c r="C128" s="285"/>
      <c r="D128" s="285"/>
      <c r="E128" s="285"/>
      <c r="F128" s="285"/>
      <c r="G128" s="285"/>
      <c r="H128" s="285"/>
      <c r="I128" s="285"/>
      <c r="J128" s="285"/>
      <c r="K128" s="285"/>
      <c r="L128" s="285"/>
      <c r="M128" s="285"/>
      <c r="N128" s="285"/>
      <c r="O128" s="285"/>
      <c r="P128" s="285"/>
      <c r="Q128" s="285"/>
      <c r="R128" s="285"/>
      <c r="S128" s="285"/>
      <c r="T128" s="285"/>
      <c r="U128" s="285"/>
      <c r="V128" s="285"/>
      <c r="W128" s="285"/>
      <c r="X128" s="285"/>
    </row>
    <row r="129" spans="1:25" s="297" customFormat="1" ht="18" customHeight="1">
      <c r="A129" s="338"/>
      <c r="B129" s="1032"/>
      <c r="C129" s="1032"/>
      <c r="D129" s="1004" t="s">
        <v>498</v>
      </c>
      <c r="E129" s="1071"/>
      <c r="F129" s="1071"/>
      <c r="G129" s="1071"/>
      <c r="H129" s="1071"/>
      <c r="I129" s="1071"/>
      <c r="J129" s="1071"/>
      <c r="K129" s="1071"/>
      <c r="L129" s="1071"/>
      <c r="M129" s="1071"/>
      <c r="N129" s="1071"/>
      <c r="O129" s="1071"/>
      <c r="P129" s="1071"/>
      <c r="Q129" s="1071"/>
      <c r="R129" s="1071"/>
      <c r="S129" s="1071"/>
      <c r="T129" s="1071"/>
      <c r="U129" s="1071"/>
      <c r="V129" s="1071"/>
      <c r="W129" s="1071"/>
      <c r="X129" s="1072"/>
      <c r="Y129" s="338"/>
    </row>
    <row r="130" spans="1:25" s="297" customFormat="1" ht="36" customHeight="1">
      <c r="A130" s="338"/>
      <c r="B130" s="1025" t="s">
        <v>174</v>
      </c>
      <c r="C130" s="1025"/>
      <c r="D130" s="1064" t="s">
        <v>499</v>
      </c>
      <c r="E130" s="1064"/>
      <c r="F130" s="1064"/>
      <c r="G130" s="1064"/>
      <c r="H130" s="1064"/>
      <c r="I130" s="1064"/>
      <c r="J130" s="1064"/>
      <c r="K130" s="1064"/>
      <c r="L130" s="1064"/>
      <c r="M130" s="1064"/>
      <c r="N130" s="1064"/>
      <c r="O130" s="1064"/>
      <c r="P130" s="1064"/>
      <c r="Q130" s="1064"/>
      <c r="R130" s="1064"/>
      <c r="S130" s="1064"/>
      <c r="T130" s="1064"/>
      <c r="U130" s="1064"/>
      <c r="V130" s="1064"/>
      <c r="W130" s="1064"/>
      <c r="X130" s="1065"/>
      <c r="Y130" s="338"/>
    </row>
    <row r="131" spans="1:25" s="297" customFormat="1" ht="36" customHeight="1">
      <c r="A131" s="338"/>
      <c r="B131" s="1025" t="s">
        <v>174</v>
      </c>
      <c r="C131" s="1025"/>
      <c r="D131" s="1064" t="s">
        <v>500</v>
      </c>
      <c r="E131" s="1064"/>
      <c r="F131" s="1064"/>
      <c r="G131" s="1064"/>
      <c r="H131" s="1064"/>
      <c r="I131" s="1064"/>
      <c r="J131" s="1064"/>
      <c r="K131" s="1064"/>
      <c r="L131" s="1064"/>
      <c r="M131" s="1064"/>
      <c r="N131" s="1064"/>
      <c r="O131" s="1064"/>
      <c r="P131" s="1064"/>
      <c r="Q131" s="1064"/>
      <c r="R131" s="1064"/>
      <c r="S131" s="1064"/>
      <c r="T131" s="1064"/>
      <c r="U131" s="1064"/>
      <c r="V131" s="1064"/>
      <c r="W131" s="1064"/>
      <c r="X131" s="1065"/>
      <c r="Y131" s="338"/>
    </row>
    <row r="132" spans="1:25" s="297" customFormat="1" ht="36" customHeight="1">
      <c r="A132" s="338"/>
      <c r="B132" s="1025"/>
      <c r="C132" s="1025"/>
      <c r="D132" s="1066" t="s">
        <v>501</v>
      </c>
      <c r="E132" s="1066"/>
      <c r="F132" s="1066"/>
      <c r="G132" s="1066"/>
      <c r="H132" s="1066"/>
      <c r="I132" s="1066"/>
      <c r="J132" s="1066"/>
      <c r="K132" s="1066"/>
      <c r="L132" s="1066"/>
      <c r="M132" s="1066"/>
      <c r="N132" s="1066"/>
      <c r="O132" s="1066"/>
      <c r="P132" s="1066"/>
      <c r="Q132" s="1066"/>
      <c r="R132" s="1066"/>
      <c r="S132" s="1066"/>
      <c r="T132" s="1066"/>
      <c r="U132" s="1066"/>
      <c r="V132" s="1066"/>
      <c r="W132" s="1066"/>
      <c r="X132" s="1042"/>
      <c r="Y132" s="338"/>
    </row>
    <row r="133" spans="1:25" s="297" customFormat="1" ht="21.75" customHeight="1">
      <c r="A133" s="338"/>
      <c r="B133" s="1025"/>
      <c r="C133" s="1025"/>
      <c r="D133" s="1052" t="s">
        <v>502</v>
      </c>
      <c r="E133" s="1059"/>
      <c r="F133" s="1059"/>
      <c r="G133" s="1059"/>
      <c r="H133" s="1059"/>
      <c r="I133" s="1059"/>
      <c r="J133" s="1059"/>
      <c r="K133" s="1059"/>
      <c r="L133" s="1059"/>
      <c r="M133" s="1059"/>
      <c r="N133" s="1059"/>
      <c r="O133" s="1059"/>
      <c r="P133" s="1059"/>
      <c r="Q133" s="1059"/>
      <c r="R133" s="1059"/>
      <c r="S133" s="1059"/>
      <c r="T133" s="1059"/>
      <c r="U133" s="1059"/>
      <c r="V133" s="1059"/>
      <c r="W133" s="1059"/>
      <c r="X133" s="1060"/>
      <c r="Y133" s="338"/>
    </row>
    <row r="134" spans="1:25" s="297" customFormat="1" ht="46.5" customHeight="1">
      <c r="A134" s="286"/>
      <c r="B134" s="1025"/>
      <c r="C134" s="1025"/>
      <c r="D134" s="1061" t="s">
        <v>503</v>
      </c>
      <c r="E134" s="1062"/>
      <c r="F134" s="1062"/>
      <c r="G134" s="1062"/>
      <c r="H134" s="1062"/>
      <c r="I134" s="1062"/>
      <c r="J134" s="1062"/>
      <c r="K134" s="1062"/>
      <c r="L134" s="1062"/>
      <c r="M134" s="1062"/>
      <c r="N134" s="1062"/>
      <c r="O134" s="1062"/>
      <c r="P134" s="1062"/>
      <c r="Q134" s="1062"/>
      <c r="R134" s="1062"/>
      <c r="S134" s="1062"/>
      <c r="T134" s="1062"/>
      <c r="U134" s="1062"/>
      <c r="V134" s="1062"/>
      <c r="W134" s="1062"/>
      <c r="X134" s="1063"/>
    </row>
    <row r="135" spans="1:25" s="297" customFormat="1" ht="18" customHeight="1">
      <c r="A135" s="286"/>
      <c r="B135" s="345" t="s">
        <v>504</v>
      </c>
      <c r="C135" s="285"/>
      <c r="D135" s="285"/>
      <c r="E135" s="285"/>
      <c r="F135" s="285"/>
      <c r="G135" s="285"/>
      <c r="H135" s="285"/>
      <c r="I135" s="285"/>
      <c r="J135" s="285"/>
      <c r="K135" s="285"/>
      <c r="L135" s="285"/>
      <c r="M135" s="285"/>
      <c r="N135" s="285"/>
      <c r="O135" s="285"/>
      <c r="P135" s="285"/>
      <c r="Q135" s="285"/>
      <c r="R135" s="285"/>
      <c r="S135" s="285"/>
      <c r="T135" s="285"/>
      <c r="U135" s="285"/>
      <c r="V135" s="285"/>
      <c r="W135" s="285"/>
      <c r="X135" s="285"/>
    </row>
    <row r="136" spans="1:25" s="297" customFormat="1" ht="37.5" customHeight="1">
      <c r="A136" s="108"/>
      <c r="B136" s="349" t="s">
        <v>505</v>
      </c>
      <c r="C136" s="349"/>
      <c r="D136" s="349"/>
      <c r="E136" s="349"/>
      <c r="F136" s="349"/>
      <c r="G136" s="349"/>
      <c r="H136" s="349"/>
      <c r="I136" s="349"/>
      <c r="J136" s="349"/>
      <c r="K136" s="349"/>
      <c r="L136" s="349"/>
      <c r="M136" s="349"/>
      <c r="N136" s="349"/>
      <c r="O136" s="349"/>
      <c r="P136" s="349"/>
      <c r="Q136" s="349"/>
      <c r="R136" s="349"/>
      <c r="S136" s="349"/>
      <c r="T136" s="349"/>
      <c r="U136" s="349"/>
      <c r="V136" s="349"/>
      <c r="W136" s="349"/>
      <c r="X136" s="349"/>
    </row>
    <row r="137" spans="1:25" s="297" customFormat="1" ht="36" customHeight="1">
      <c r="A137" s="286"/>
      <c r="B137" s="965" t="s">
        <v>506</v>
      </c>
      <c r="C137" s="965"/>
      <c r="D137" s="965"/>
      <c r="E137" s="965"/>
      <c r="F137" s="965"/>
      <c r="G137" s="965"/>
      <c r="H137" s="965"/>
      <c r="I137" s="965"/>
      <c r="J137" s="965"/>
      <c r="K137" s="965"/>
      <c r="L137" s="965"/>
      <c r="M137" s="965"/>
      <c r="N137" s="965"/>
      <c r="O137" s="965"/>
      <c r="P137" s="965"/>
      <c r="Q137" s="965"/>
      <c r="R137" s="965"/>
      <c r="S137" s="965"/>
      <c r="T137" s="965"/>
      <c r="U137" s="965"/>
      <c r="V137" s="965"/>
      <c r="W137" s="965"/>
      <c r="X137" s="965"/>
    </row>
    <row r="138" spans="1:25" s="297" customFormat="1" ht="18" customHeight="1">
      <c r="A138" s="286"/>
      <c r="B138" s="1003" t="s">
        <v>507</v>
      </c>
      <c r="C138" s="1003"/>
      <c r="D138" s="962"/>
      <c r="E138" s="962"/>
      <c r="F138" s="962"/>
      <c r="G138" s="962"/>
      <c r="H138" s="962"/>
      <c r="I138" s="962"/>
      <c r="J138" s="962"/>
      <c r="K138" s="962"/>
      <c r="L138" s="962"/>
      <c r="M138" s="962"/>
      <c r="N138" s="1003" t="s">
        <v>508</v>
      </c>
      <c r="O138" s="1003"/>
      <c r="P138" s="1003"/>
      <c r="Q138" s="1003"/>
      <c r="R138" s="1003"/>
      <c r="S138" s="1003"/>
      <c r="T138" s="1003"/>
      <c r="U138" s="1003"/>
      <c r="V138" s="1003"/>
      <c r="W138" s="1003"/>
      <c r="X138" s="118"/>
    </row>
    <row r="139" spans="1:25" s="297" customFormat="1" ht="36" customHeight="1">
      <c r="A139" s="286"/>
      <c r="B139" s="1025" t="s">
        <v>174</v>
      </c>
      <c r="C139" s="1025"/>
      <c r="D139" s="1042" t="s">
        <v>509</v>
      </c>
      <c r="E139" s="1043"/>
      <c r="F139" s="1043"/>
      <c r="G139" s="1043"/>
      <c r="H139" s="1043"/>
      <c r="I139" s="1043"/>
      <c r="J139" s="1043"/>
      <c r="K139" s="1043"/>
      <c r="L139" s="1044"/>
      <c r="M139" s="1044"/>
      <c r="N139" s="1031"/>
      <c r="O139" s="1031"/>
      <c r="P139" s="1031"/>
      <c r="Q139" s="1031"/>
      <c r="R139" s="1031"/>
      <c r="S139" s="1031"/>
      <c r="T139" s="1031"/>
      <c r="U139" s="1031"/>
      <c r="V139" s="1031"/>
      <c r="W139" s="1031"/>
      <c r="X139" s="285"/>
    </row>
    <row r="140" spans="1:25" s="297" customFormat="1" ht="36" customHeight="1">
      <c r="A140" s="286"/>
      <c r="B140" s="1025"/>
      <c r="C140" s="1025"/>
      <c r="D140" s="1042" t="s">
        <v>510</v>
      </c>
      <c r="E140" s="1043"/>
      <c r="F140" s="1043"/>
      <c r="G140" s="1043"/>
      <c r="H140" s="1043"/>
      <c r="I140" s="1043"/>
      <c r="J140" s="1043"/>
      <c r="K140" s="1043"/>
      <c r="L140" s="1044"/>
      <c r="M140" s="1044"/>
      <c r="N140" s="1045"/>
      <c r="O140" s="1045"/>
      <c r="P140" s="1045"/>
      <c r="Q140" s="1045"/>
      <c r="R140" s="1045"/>
      <c r="S140" s="1045"/>
      <c r="T140" s="1045"/>
      <c r="U140" s="1045"/>
      <c r="V140" s="1045"/>
      <c r="W140" s="1045"/>
      <c r="X140" s="285"/>
    </row>
    <row r="141" spans="1:25" s="297" customFormat="1" ht="36" customHeight="1">
      <c r="A141" s="286"/>
      <c r="B141" s="1025"/>
      <c r="C141" s="1025"/>
      <c r="D141" s="1042" t="s">
        <v>511</v>
      </c>
      <c r="E141" s="1043"/>
      <c r="F141" s="1043"/>
      <c r="G141" s="1043"/>
      <c r="H141" s="1043"/>
      <c r="I141" s="1043"/>
      <c r="J141" s="1043"/>
      <c r="K141" s="1043"/>
      <c r="L141" s="1044"/>
      <c r="M141" s="1044"/>
      <c r="N141" s="1045"/>
      <c r="O141" s="1045"/>
      <c r="P141" s="1045"/>
      <c r="Q141" s="1045"/>
      <c r="R141" s="1045"/>
      <c r="S141" s="1045"/>
      <c r="T141" s="1045"/>
      <c r="U141" s="1045"/>
      <c r="V141" s="1045"/>
      <c r="W141" s="1045"/>
      <c r="X141" s="285"/>
    </row>
    <row r="142" spans="1:25" s="297" customFormat="1" ht="36" customHeight="1">
      <c r="A142" s="286"/>
      <c r="B142" s="1025"/>
      <c r="C142" s="1025"/>
      <c r="D142" s="1042" t="s">
        <v>512</v>
      </c>
      <c r="E142" s="1043"/>
      <c r="F142" s="1043"/>
      <c r="G142" s="1043"/>
      <c r="H142" s="1043"/>
      <c r="I142" s="1043"/>
      <c r="J142" s="1043"/>
      <c r="K142" s="1043"/>
      <c r="L142" s="1044"/>
      <c r="M142" s="1044"/>
      <c r="N142" s="1031"/>
      <c r="O142" s="1031"/>
      <c r="P142" s="1031"/>
      <c r="Q142" s="1031"/>
      <c r="R142" s="1031"/>
      <c r="S142" s="1031"/>
      <c r="T142" s="1031"/>
      <c r="U142" s="1031"/>
      <c r="V142" s="1031"/>
      <c r="W142" s="1031"/>
      <c r="X142" s="285"/>
    </row>
    <row r="143" spans="1:25" s="297" customFormat="1" ht="36" customHeight="1">
      <c r="A143" s="286"/>
      <c r="B143" s="1025"/>
      <c r="C143" s="1025"/>
      <c r="D143" s="1042" t="s">
        <v>513</v>
      </c>
      <c r="E143" s="1043"/>
      <c r="F143" s="1043"/>
      <c r="G143" s="1043"/>
      <c r="H143" s="1043"/>
      <c r="I143" s="1043"/>
      <c r="J143" s="1043"/>
      <c r="K143" s="1043"/>
      <c r="L143" s="1044"/>
      <c r="M143" s="1044"/>
      <c r="N143" s="1045"/>
      <c r="O143" s="1045"/>
      <c r="P143" s="1045"/>
      <c r="Q143" s="1045"/>
      <c r="R143" s="1045"/>
      <c r="S143" s="1045"/>
      <c r="T143" s="1045"/>
      <c r="U143" s="1045"/>
      <c r="V143" s="1045"/>
      <c r="W143" s="1045"/>
      <c r="X143" s="285"/>
    </row>
    <row r="144" spans="1:25" s="297" customFormat="1" ht="36" customHeight="1">
      <c r="A144" s="286"/>
      <c r="B144" s="1025"/>
      <c r="C144" s="1025"/>
      <c r="D144" s="1042" t="s">
        <v>514</v>
      </c>
      <c r="E144" s="1043"/>
      <c r="F144" s="1043"/>
      <c r="G144" s="1043"/>
      <c r="H144" s="1043"/>
      <c r="I144" s="1043"/>
      <c r="J144" s="1043"/>
      <c r="K144" s="1043"/>
      <c r="L144" s="1044"/>
      <c r="M144" s="1044"/>
      <c r="N144" s="1045"/>
      <c r="O144" s="1045"/>
      <c r="P144" s="1045"/>
      <c r="Q144" s="1045"/>
      <c r="R144" s="1045"/>
      <c r="S144" s="1045"/>
      <c r="T144" s="1045"/>
      <c r="U144" s="1045"/>
      <c r="V144" s="1045"/>
      <c r="W144" s="1045"/>
      <c r="X144" s="285"/>
    </row>
    <row r="145" spans="1:24" s="297" customFormat="1" ht="36" customHeight="1">
      <c r="A145" s="286"/>
      <c r="B145" s="1025"/>
      <c r="C145" s="1025"/>
      <c r="D145" s="1042" t="s">
        <v>515</v>
      </c>
      <c r="E145" s="1043"/>
      <c r="F145" s="1043"/>
      <c r="G145" s="1043"/>
      <c r="H145" s="1043"/>
      <c r="I145" s="1043"/>
      <c r="J145" s="1043"/>
      <c r="K145" s="1043"/>
      <c r="L145" s="1044"/>
      <c r="M145" s="1044"/>
      <c r="N145" s="1045"/>
      <c r="O145" s="1045"/>
      <c r="P145" s="1045"/>
      <c r="Q145" s="1045"/>
      <c r="R145" s="1045"/>
      <c r="S145" s="1045"/>
      <c r="T145" s="1045"/>
      <c r="U145" s="1045"/>
      <c r="V145" s="1045"/>
      <c r="W145" s="1045"/>
      <c r="X145" s="285"/>
    </row>
    <row r="146" spans="1:24" s="297" customFormat="1" ht="36" customHeight="1">
      <c r="A146" s="286"/>
      <c r="B146" s="1025" t="s">
        <v>174</v>
      </c>
      <c r="C146" s="1025"/>
      <c r="D146" s="1042" t="s">
        <v>516</v>
      </c>
      <c r="E146" s="1043"/>
      <c r="F146" s="1043"/>
      <c r="G146" s="1043"/>
      <c r="H146" s="1043"/>
      <c r="I146" s="1043"/>
      <c r="J146" s="1043"/>
      <c r="K146" s="1043"/>
      <c r="L146" s="1044"/>
      <c r="M146" s="1044"/>
      <c r="N146" s="1031" t="s">
        <v>517</v>
      </c>
      <c r="O146" s="1031"/>
      <c r="P146" s="1031"/>
      <c r="Q146" s="1031"/>
      <c r="R146" s="1031"/>
      <c r="S146" s="1031"/>
      <c r="T146" s="1031"/>
      <c r="U146" s="1031"/>
      <c r="V146" s="1031"/>
      <c r="W146" s="1031"/>
      <c r="X146" s="285"/>
    </row>
    <row r="147" spans="1:24" s="297" customFormat="1" ht="36" customHeight="1">
      <c r="A147" s="286"/>
      <c r="B147" s="1025"/>
      <c r="C147" s="1025"/>
      <c r="D147" s="1042" t="s">
        <v>518</v>
      </c>
      <c r="E147" s="1043"/>
      <c r="F147" s="1043"/>
      <c r="G147" s="1043"/>
      <c r="H147" s="1043"/>
      <c r="I147" s="1043"/>
      <c r="J147" s="1043"/>
      <c r="K147" s="1043"/>
      <c r="L147" s="1044"/>
      <c r="M147" s="1044"/>
      <c r="N147" s="1045"/>
      <c r="O147" s="1045"/>
      <c r="P147" s="1045"/>
      <c r="Q147" s="1045"/>
      <c r="R147" s="1045"/>
      <c r="S147" s="1045"/>
      <c r="T147" s="1045"/>
      <c r="U147" s="1045"/>
      <c r="V147" s="1045"/>
      <c r="W147" s="1045"/>
      <c r="X147" s="285"/>
    </row>
    <row r="148" spans="1:24" s="297" customFormat="1" ht="21" customHeight="1">
      <c r="A148" s="286"/>
      <c r="B148" s="1046"/>
      <c r="C148" s="1047"/>
      <c r="D148" s="1050" t="s">
        <v>519</v>
      </c>
      <c r="E148" s="1051"/>
      <c r="F148" s="1051"/>
      <c r="G148" s="1051"/>
      <c r="H148" s="1051"/>
      <c r="I148" s="1051"/>
      <c r="J148" s="1051"/>
      <c r="K148" s="1051"/>
      <c r="L148" s="1052"/>
      <c r="M148" s="1052"/>
      <c r="N148" s="1053" t="s">
        <v>520</v>
      </c>
      <c r="O148" s="1054"/>
      <c r="P148" s="1054"/>
      <c r="Q148" s="1054"/>
      <c r="R148" s="1054"/>
      <c r="S148" s="1054"/>
      <c r="T148" s="1054"/>
      <c r="U148" s="1054"/>
      <c r="V148" s="1054"/>
      <c r="W148" s="1054"/>
      <c r="X148" s="285"/>
    </row>
    <row r="149" spans="1:24" s="297" customFormat="1" ht="54" customHeight="1">
      <c r="A149" s="286"/>
      <c r="B149" s="1048"/>
      <c r="C149" s="1049"/>
      <c r="D149" s="1055" t="s">
        <v>521</v>
      </c>
      <c r="E149" s="1056"/>
      <c r="F149" s="1056"/>
      <c r="G149" s="1056"/>
      <c r="H149" s="1056"/>
      <c r="I149" s="1056"/>
      <c r="J149" s="1056"/>
      <c r="K149" s="1056"/>
      <c r="L149" s="1057"/>
      <c r="M149" s="1057"/>
      <c r="N149" s="1058"/>
      <c r="O149" s="1058"/>
      <c r="P149" s="1058"/>
      <c r="Q149" s="1058"/>
      <c r="R149" s="1058"/>
      <c r="S149" s="1058"/>
      <c r="T149" s="1058"/>
      <c r="U149" s="1058"/>
      <c r="V149" s="1058"/>
      <c r="W149" s="1058"/>
      <c r="X149" s="285"/>
    </row>
    <row r="150" spans="1:24" s="297" customFormat="1" ht="18" customHeight="1">
      <c r="A150" s="286"/>
      <c r="B150" s="345" t="s">
        <v>522</v>
      </c>
      <c r="C150" s="285"/>
      <c r="D150" s="285"/>
      <c r="E150" s="285"/>
      <c r="F150" s="285"/>
      <c r="G150" s="285"/>
      <c r="H150" s="285"/>
      <c r="I150" s="285"/>
      <c r="J150" s="285"/>
      <c r="K150" s="285"/>
      <c r="L150" s="285"/>
      <c r="M150" s="285"/>
      <c r="N150" s="285"/>
      <c r="O150" s="285"/>
      <c r="P150" s="285"/>
      <c r="Q150" s="285"/>
      <c r="R150" s="285"/>
      <c r="S150" s="285"/>
      <c r="T150" s="285"/>
      <c r="U150" s="285"/>
      <c r="V150" s="285"/>
      <c r="W150" s="285"/>
      <c r="X150" s="285"/>
    </row>
    <row r="151" spans="1:24" s="297" customFormat="1" ht="18" customHeight="1">
      <c r="A151" s="286"/>
      <c r="B151" s="285"/>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row>
    <row r="152" spans="1:24" s="297" customFormat="1" ht="18" customHeight="1">
      <c r="A152" s="286" t="s">
        <v>523</v>
      </c>
      <c r="B152" s="285"/>
      <c r="C152" s="285"/>
      <c r="D152" s="285"/>
      <c r="E152" s="285"/>
      <c r="F152" s="285"/>
      <c r="G152" s="285"/>
      <c r="H152" s="285"/>
      <c r="I152" s="285"/>
      <c r="J152" s="285"/>
      <c r="K152" s="285"/>
      <c r="L152" s="285"/>
      <c r="M152" s="285"/>
      <c r="N152" s="285"/>
      <c r="O152" s="285"/>
      <c r="P152" s="285"/>
      <c r="Q152" s="285"/>
      <c r="R152" s="285"/>
      <c r="S152" s="285"/>
      <c r="T152" s="285"/>
      <c r="U152" s="285"/>
      <c r="V152" s="285"/>
      <c r="W152" s="285"/>
      <c r="X152" s="285"/>
    </row>
    <row r="153" spans="1:24" s="297" customFormat="1" ht="18" customHeight="1">
      <c r="A153" s="286" t="s">
        <v>524</v>
      </c>
      <c r="B153" s="285"/>
      <c r="C153" s="285"/>
      <c r="D153" s="285"/>
      <c r="E153" s="285"/>
      <c r="F153" s="285"/>
      <c r="G153" s="285"/>
      <c r="H153" s="285"/>
      <c r="I153" s="285"/>
      <c r="J153" s="285"/>
      <c r="K153" s="285"/>
      <c r="L153" s="285"/>
      <c r="M153" s="285"/>
      <c r="N153" s="285"/>
      <c r="O153" s="285"/>
      <c r="P153" s="285"/>
      <c r="Q153" s="285"/>
      <c r="R153" s="285"/>
      <c r="S153" s="285"/>
      <c r="T153" s="285"/>
      <c r="U153" s="285"/>
      <c r="V153" s="285"/>
      <c r="W153" s="285"/>
      <c r="X153" s="285"/>
    </row>
    <row r="154" spans="1:24" s="297" customFormat="1" ht="45.75" customHeight="1" thickBot="1">
      <c r="A154" s="286"/>
      <c r="B154" s="965" t="s">
        <v>525</v>
      </c>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row>
    <row r="155" spans="1:24" s="350" customFormat="1" ht="36" customHeight="1" thickBot="1">
      <c r="A155" s="1038" t="s">
        <v>526</v>
      </c>
      <c r="B155" s="1039"/>
      <c r="C155" s="1040" t="s">
        <v>527</v>
      </c>
      <c r="D155" s="1040"/>
      <c r="E155" s="1040"/>
      <c r="F155" s="1040"/>
      <c r="G155" s="1040"/>
      <c r="H155" s="1040"/>
      <c r="I155" s="1040"/>
      <c r="J155" s="1040"/>
      <c r="K155" s="1040"/>
      <c r="L155" s="1040"/>
      <c r="M155" s="1040"/>
      <c r="N155" s="1040"/>
      <c r="O155" s="1040"/>
      <c r="P155" s="1040"/>
      <c r="Q155" s="1040"/>
      <c r="R155" s="1040"/>
      <c r="S155" s="1040"/>
      <c r="T155" s="1040"/>
      <c r="U155" s="1040"/>
      <c r="V155" s="1040"/>
      <c r="W155" s="1040"/>
      <c r="X155" s="1040"/>
    </row>
    <row r="156" spans="1:24" s="297" customFormat="1" ht="18" customHeight="1">
      <c r="A156" s="1041" t="s">
        <v>438</v>
      </c>
      <c r="B156" s="1041"/>
      <c r="C156" s="962" t="s">
        <v>528</v>
      </c>
      <c r="D156" s="962"/>
      <c r="E156" s="962"/>
      <c r="F156" s="962"/>
      <c r="G156" s="962"/>
      <c r="H156" s="962"/>
      <c r="I156" s="962"/>
      <c r="J156" s="962"/>
      <c r="K156" s="962"/>
      <c r="L156" s="962"/>
      <c r="M156" s="962"/>
      <c r="N156" s="962"/>
      <c r="O156" s="962"/>
      <c r="P156" s="962"/>
      <c r="Q156" s="962"/>
      <c r="R156" s="962"/>
      <c r="S156" s="962"/>
      <c r="T156" s="962"/>
      <c r="U156" s="962"/>
      <c r="V156" s="962"/>
      <c r="W156" s="962"/>
      <c r="X156" s="962"/>
    </row>
    <row r="157" spans="1:24" s="297" customFormat="1" ht="36" customHeight="1">
      <c r="A157" s="1025" t="s">
        <v>174</v>
      </c>
      <c r="B157" s="1025"/>
      <c r="C157" s="1033" t="s">
        <v>529</v>
      </c>
      <c r="D157" s="985"/>
      <c r="E157" s="985"/>
      <c r="F157" s="985"/>
      <c r="G157" s="985"/>
      <c r="H157" s="985"/>
      <c r="I157" s="985"/>
      <c r="J157" s="985"/>
      <c r="K157" s="985"/>
      <c r="L157" s="985"/>
      <c r="M157" s="985"/>
      <c r="N157" s="985"/>
      <c r="O157" s="985"/>
      <c r="P157" s="985"/>
      <c r="Q157" s="985"/>
      <c r="R157" s="985"/>
      <c r="S157" s="985"/>
      <c r="T157" s="985"/>
      <c r="U157" s="985"/>
      <c r="V157" s="985"/>
      <c r="W157" s="985"/>
      <c r="X157" s="985"/>
    </row>
    <row r="158" spans="1:24" s="297" customFormat="1" ht="36" customHeight="1">
      <c r="A158" s="1025"/>
      <c r="B158" s="1025"/>
      <c r="C158" s="1026" t="s">
        <v>530</v>
      </c>
      <c r="D158" s="1027"/>
      <c r="E158" s="1027"/>
      <c r="F158" s="1027"/>
      <c r="G158" s="1027"/>
      <c r="H158" s="1027"/>
      <c r="I158" s="1027"/>
      <c r="J158" s="1027"/>
      <c r="K158" s="1027"/>
      <c r="L158" s="1027"/>
      <c r="M158" s="1027"/>
      <c r="N158" s="1027"/>
      <c r="O158" s="1027"/>
      <c r="P158" s="1027"/>
      <c r="Q158" s="1027"/>
      <c r="R158" s="1027"/>
      <c r="S158" s="1027"/>
      <c r="T158" s="1027"/>
      <c r="U158" s="1027"/>
      <c r="V158" s="1027"/>
      <c r="W158" s="1027"/>
      <c r="X158" s="1027"/>
    </row>
    <row r="159" spans="1:24" s="297" customFormat="1" ht="36" customHeight="1">
      <c r="A159" s="1025"/>
      <c r="B159" s="1025"/>
      <c r="C159" s="1033" t="s">
        <v>531</v>
      </c>
      <c r="D159" s="985"/>
      <c r="E159" s="985"/>
      <c r="F159" s="985"/>
      <c r="G159" s="985"/>
      <c r="H159" s="985"/>
      <c r="I159" s="985"/>
      <c r="J159" s="985"/>
      <c r="K159" s="985"/>
      <c r="L159" s="985"/>
      <c r="M159" s="985"/>
      <c r="N159" s="985"/>
      <c r="O159" s="985"/>
      <c r="P159" s="985"/>
      <c r="Q159" s="985"/>
      <c r="R159" s="985"/>
      <c r="S159" s="985"/>
      <c r="T159" s="985"/>
      <c r="U159" s="985"/>
      <c r="V159" s="985"/>
      <c r="W159" s="985"/>
      <c r="X159" s="985"/>
    </row>
    <row r="160" spans="1:24" s="297" customFormat="1" ht="36" customHeight="1">
      <c r="A160" s="1025"/>
      <c r="B160" s="1025"/>
      <c r="C160" s="1033" t="s">
        <v>532</v>
      </c>
      <c r="D160" s="985"/>
      <c r="E160" s="985"/>
      <c r="F160" s="985"/>
      <c r="G160" s="985"/>
      <c r="H160" s="985"/>
      <c r="I160" s="985"/>
      <c r="J160" s="985"/>
      <c r="K160" s="985"/>
      <c r="L160" s="985"/>
      <c r="M160" s="985"/>
      <c r="N160" s="985"/>
      <c r="O160" s="985"/>
      <c r="P160" s="985"/>
      <c r="Q160" s="985"/>
      <c r="R160" s="985"/>
      <c r="S160" s="985"/>
      <c r="T160" s="985"/>
      <c r="U160" s="985"/>
      <c r="V160" s="985"/>
      <c r="W160" s="985"/>
      <c r="X160" s="985"/>
    </row>
    <row r="161" spans="1:24" s="297" customFormat="1" ht="36" customHeight="1">
      <c r="A161" s="1025"/>
      <c r="B161" s="1025"/>
      <c r="C161" s="1033" t="s">
        <v>533</v>
      </c>
      <c r="D161" s="985"/>
      <c r="E161" s="985"/>
      <c r="F161" s="985"/>
      <c r="G161" s="985"/>
      <c r="H161" s="985"/>
      <c r="I161" s="985"/>
      <c r="J161" s="985"/>
      <c r="K161" s="985"/>
      <c r="L161" s="985"/>
      <c r="M161" s="985"/>
      <c r="N161" s="985"/>
      <c r="O161" s="985"/>
      <c r="P161" s="985"/>
      <c r="Q161" s="985"/>
      <c r="R161" s="985"/>
      <c r="S161" s="985"/>
      <c r="T161" s="985"/>
      <c r="U161" s="985"/>
      <c r="V161" s="985"/>
      <c r="W161" s="985"/>
      <c r="X161" s="985"/>
    </row>
    <row r="162" spans="1:24" s="297" customFormat="1" ht="36" customHeight="1">
      <c r="A162" s="1025"/>
      <c r="B162" s="1025"/>
      <c r="C162" s="1033" t="s">
        <v>534</v>
      </c>
      <c r="D162" s="985"/>
      <c r="E162" s="985"/>
      <c r="F162" s="985"/>
      <c r="G162" s="985"/>
      <c r="H162" s="985"/>
      <c r="I162" s="985"/>
      <c r="J162" s="985"/>
      <c r="K162" s="985"/>
      <c r="L162" s="985"/>
      <c r="M162" s="985"/>
      <c r="N162" s="985"/>
      <c r="O162" s="985"/>
      <c r="P162" s="985"/>
      <c r="Q162" s="985"/>
      <c r="R162" s="985"/>
      <c r="S162" s="985"/>
      <c r="T162" s="985"/>
      <c r="U162" s="985"/>
      <c r="V162" s="985"/>
      <c r="W162" s="985"/>
      <c r="X162" s="985"/>
    </row>
    <row r="163" spans="1:24" s="297" customFormat="1" ht="39.6" customHeight="1">
      <c r="A163" s="1025"/>
      <c r="B163" s="1025"/>
      <c r="C163" s="1033" t="s">
        <v>535</v>
      </c>
      <c r="D163" s="985"/>
      <c r="E163" s="985"/>
      <c r="F163" s="985"/>
      <c r="G163" s="985"/>
      <c r="H163" s="985"/>
      <c r="I163" s="985"/>
      <c r="J163" s="985"/>
      <c r="K163" s="985"/>
      <c r="L163" s="985"/>
      <c r="M163" s="985"/>
      <c r="N163" s="985"/>
      <c r="O163" s="985"/>
      <c r="P163" s="985"/>
      <c r="Q163" s="985"/>
      <c r="R163" s="985"/>
      <c r="S163" s="985"/>
      <c r="T163" s="985"/>
      <c r="U163" s="985"/>
      <c r="V163" s="985"/>
      <c r="W163" s="985"/>
      <c r="X163" s="985"/>
    </row>
    <row r="164" spans="1:24" s="297" customFormat="1" ht="36" customHeight="1">
      <c r="A164" s="1025"/>
      <c r="B164" s="1025"/>
      <c r="C164" s="1033" t="s">
        <v>536</v>
      </c>
      <c r="D164" s="985"/>
      <c r="E164" s="985"/>
      <c r="F164" s="985"/>
      <c r="G164" s="985"/>
      <c r="H164" s="985"/>
      <c r="I164" s="985"/>
      <c r="J164" s="985"/>
      <c r="K164" s="985"/>
      <c r="L164" s="985"/>
      <c r="M164" s="985"/>
      <c r="N164" s="985"/>
      <c r="O164" s="985"/>
      <c r="P164" s="985"/>
      <c r="Q164" s="985"/>
      <c r="R164" s="985"/>
      <c r="S164" s="985"/>
      <c r="T164" s="985"/>
      <c r="U164" s="985"/>
      <c r="V164" s="985"/>
      <c r="W164" s="985"/>
      <c r="X164" s="985"/>
    </row>
    <row r="165" spans="1:24" s="297" customFormat="1" ht="36" customHeight="1">
      <c r="A165" s="1025"/>
      <c r="B165" s="1025"/>
      <c r="C165" s="1026" t="s">
        <v>537</v>
      </c>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row>
    <row r="166" spans="1:24" s="297" customFormat="1" ht="18" customHeight="1">
      <c r="A166" s="286"/>
      <c r="B166" s="285"/>
      <c r="C166" s="285"/>
      <c r="D166" s="285"/>
      <c r="E166" s="285"/>
      <c r="F166" s="285"/>
      <c r="G166" s="285"/>
      <c r="H166" s="285"/>
      <c r="I166" s="285"/>
      <c r="J166" s="285"/>
      <c r="K166" s="285"/>
      <c r="L166" s="285"/>
      <c r="M166" s="285"/>
      <c r="N166" s="285"/>
      <c r="O166" s="285"/>
      <c r="P166" s="285"/>
      <c r="Q166" s="285"/>
      <c r="R166" s="285"/>
      <c r="S166" s="285"/>
      <c r="T166" s="285"/>
      <c r="U166" s="285"/>
      <c r="V166" s="285"/>
      <c r="W166" s="285"/>
      <c r="X166" s="285"/>
    </row>
    <row r="167" spans="1:24" s="297" customFormat="1" ht="18" customHeight="1">
      <c r="A167" s="286" t="s">
        <v>538</v>
      </c>
      <c r="B167" s="285"/>
      <c r="C167" s="285"/>
      <c r="D167" s="285"/>
      <c r="E167" s="285"/>
      <c r="F167" s="285"/>
      <c r="G167" s="285"/>
      <c r="H167" s="285"/>
      <c r="I167" s="285"/>
      <c r="J167" s="285"/>
      <c r="K167" s="285"/>
      <c r="L167" s="285"/>
      <c r="M167" s="285"/>
      <c r="N167" s="285"/>
      <c r="O167" s="285"/>
      <c r="P167" s="285"/>
      <c r="Q167" s="285"/>
      <c r="R167" s="285"/>
      <c r="S167" s="285"/>
      <c r="T167" s="285"/>
      <c r="U167" s="285"/>
      <c r="V167" s="285"/>
      <c r="W167" s="285"/>
      <c r="X167" s="285"/>
    </row>
    <row r="168" spans="1:24" s="297" customFormat="1" ht="18" customHeight="1">
      <c r="A168" s="961" t="s">
        <v>528</v>
      </c>
      <c r="B168" s="961"/>
      <c r="C168" s="961"/>
      <c r="D168" s="961"/>
      <c r="E168" s="961"/>
      <c r="F168" s="961"/>
      <c r="G168" s="961"/>
      <c r="H168" s="961"/>
      <c r="I168" s="961"/>
      <c r="J168" s="961"/>
      <c r="K168" s="961"/>
      <c r="L168" s="961"/>
      <c r="M168" s="961"/>
      <c r="N168" s="961"/>
      <c r="O168" s="961"/>
      <c r="P168" s="961"/>
      <c r="Q168" s="961"/>
      <c r="R168" s="961"/>
      <c r="S168" s="961"/>
      <c r="T168" s="961"/>
      <c r="U168" s="961"/>
      <c r="V168" s="961"/>
      <c r="W168" s="961"/>
      <c r="X168" s="961"/>
    </row>
    <row r="169" spans="1:24" s="297" customFormat="1" ht="18" customHeight="1">
      <c r="A169" s="1030" t="s">
        <v>539</v>
      </c>
      <c r="B169" s="1030"/>
      <c r="C169" s="1030"/>
      <c r="D169" s="1034" t="s">
        <v>540</v>
      </c>
      <c r="E169" s="1035"/>
      <c r="F169" s="1035"/>
      <c r="G169" s="351"/>
      <c r="H169" s="1037" t="s">
        <v>174</v>
      </c>
      <c r="I169" s="1025"/>
      <c r="J169" s="1034" t="s">
        <v>541</v>
      </c>
      <c r="K169" s="1035"/>
      <c r="L169" s="1035"/>
      <c r="M169" s="1035"/>
      <c r="N169" s="1037" t="s">
        <v>174</v>
      </c>
      <c r="O169" s="1025"/>
      <c r="P169" s="1034" t="s">
        <v>542</v>
      </c>
      <c r="Q169" s="1035"/>
      <c r="R169" s="1035"/>
      <c r="S169" s="1036"/>
      <c r="T169" s="1036"/>
      <c r="U169" s="1036"/>
      <c r="V169" s="1036"/>
      <c r="W169" s="1036"/>
      <c r="X169" s="352" t="s">
        <v>543</v>
      </c>
    </row>
    <row r="170" spans="1:24" s="297" customFormat="1" ht="18" customHeight="1">
      <c r="A170" s="1030" t="s">
        <v>544</v>
      </c>
      <c r="B170" s="1030"/>
      <c r="C170" s="1030"/>
      <c r="D170" s="1034" t="s">
        <v>545</v>
      </c>
      <c r="E170" s="1035"/>
      <c r="F170" s="1035"/>
      <c r="G170" s="351"/>
      <c r="H170" s="1037" t="s">
        <v>174</v>
      </c>
      <c r="I170" s="1025"/>
      <c r="J170" s="1034" t="s">
        <v>541</v>
      </c>
      <c r="K170" s="1035"/>
      <c r="L170" s="1035"/>
      <c r="M170" s="1035"/>
      <c r="N170" s="1037"/>
      <c r="O170" s="1025"/>
      <c r="P170" s="1034" t="s">
        <v>542</v>
      </c>
      <c r="Q170" s="1035"/>
      <c r="R170" s="1035"/>
      <c r="S170" s="1036"/>
      <c r="T170" s="1036"/>
      <c r="U170" s="1036"/>
      <c r="V170" s="1036"/>
      <c r="W170" s="1036"/>
      <c r="X170" s="352" t="s">
        <v>543</v>
      </c>
    </row>
    <row r="171" spans="1:24" s="297" customFormat="1" ht="18" customHeight="1">
      <c r="A171" s="1030" t="s">
        <v>546</v>
      </c>
      <c r="B171" s="1030"/>
      <c r="C171" s="1030"/>
      <c r="D171" s="1031" t="s">
        <v>547</v>
      </c>
      <c r="E171" s="1031"/>
      <c r="F171" s="1031"/>
      <c r="G171" s="1031"/>
      <c r="H171" s="1031"/>
      <c r="I171" s="1031"/>
      <c r="J171" s="1031"/>
      <c r="K171" s="1031"/>
      <c r="L171" s="1031"/>
      <c r="M171" s="1031"/>
      <c r="N171" s="1031"/>
      <c r="O171" s="1031"/>
      <c r="P171" s="1031"/>
      <c r="Q171" s="1031"/>
      <c r="R171" s="1031"/>
      <c r="S171" s="1031"/>
      <c r="T171" s="1031"/>
      <c r="U171" s="1031"/>
      <c r="V171" s="1031"/>
      <c r="W171" s="1031"/>
      <c r="X171" s="1031"/>
    </row>
    <row r="172" spans="1:24" s="297" customFormat="1" ht="18" customHeight="1">
      <c r="A172" s="286"/>
      <c r="B172" s="285"/>
      <c r="C172" s="285"/>
      <c r="D172" s="285"/>
      <c r="E172" s="285"/>
      <c r="F172" s="285"/>
      <c r="G172" s="285"/>
      <c r="H172" s="285"/>
      <c r="I172" s="285"/>
      <c r="J172" s="285"/>
      <c r="K172" s="285"/>
      <c r="L172" s="285"/>
      <c r="M172" s="285"/>
      <c r="N172" s="285"/>
      <c r="O172" s="285"/>
      <c r="P172" s="285"/>
      <c r="Q172" s="285"/>
      <c r="R172" s="285"/>
      <c r="S172" s="285"/>
      <c r="T172" s="285"/>
      <c r="U172" s="285"/>
      <c r="V172" s="285"/>
      <c r="W172" s="285"/>
      <c r="X172" s="285"/>
    </row>
    <row r="173" spans="1:24" s="297" customFormat="1" ht="18" customHeight="1">
      <c r="A173" s="286"/>
      <c r="B173" s="285"/>
      <c r="C173" s="285"/>
      <c r="D173" s="285"/>
      <c r="E173" s="285"/>
      <c r="F173" s="285"/>
      <c r="G173" s="285"/>
      <c r="H173" s="285"/>
      <c r="I173" s="285"/>
      <c r="J173" s="285"/>
      <c r="K173" s="285"/>
      <c r="L173" s="285"/>
      <c r="M173" s="285"/>
      <c r="N173" s="285"/>
      <c r="O173" s="285"/>
      <c r="P173" s="285"/>
      <c r="Q173" s="285"/>
      <c r="R173" s="285"/>
      <c r="S173" s="285"/>
      <c r="T173" s="285"/>
      <c r="U173" s="285"/>
      <c r="V173" s="285"/>
      <c r="W173" s="285"/>
      <c r="X173" s="285"/>
    </row>
    <row r="174" spans="1:24" s="297" customFormat="1" ht="18" customHeight="1">
      <c r="A174" s="286" t="s">
        <v>548</v>
      </c>
      <c r="B174" s="285"/>
      <c r="C174" s="285"/>
      <c r="D174" s="285"/>
      <c r="E174" s="285"/>
      <c r="F174" s="285"/>
      <c r="G174" s="285"/>
      <c r="H174" s="285"/>
      <c r="I174" s="285"/>
      <c r="J174" s="285"/>
      <c r="K174" s="285"/>
      <c r="L174" s="285"/>
      <c r="M174" s="285"/>
      <c r="N174" s="285"/>
      <c r="O174" s="285"/>
      <c r="P174" s="285"/>
      <c r="Q174" s="285"/>
      <c r="R174" s="285"/>
      <c r="S174" s="285"/>
      <c r="T174" s="285"/>
      <c r="U174" s="285"/>
      <c r="V174" s="285"/>
      <c r="W174" s="285"/>
      <c r="X174" s="285"/>
    </row>
    <row r="175" spans="1:24" s="297" customFormat="1" ht="18" customHeight="1">
      <c r="A175" s="286"/>
      <c r="B175" s="285" t="s">
        <v>549</v>
      </c>
      <c r="C175" s="285"/>
      <c r="D175" s="285"/>
      <c r="E175" s="285"/>
      <c r="F175" s="285"/>
      <c r="G175" s="285"/>
      <c r="H175" s="285"/>
      <c r="I175" s="285"/>
      <c r="J175" s="285"/>
      <c r="K175" s="285"/>
      <c r="L175" s="285"/>
      <c r="M175" s="285"/>
      <c r="N175" s="285"/>
      <c r="O175" s="285"/>
      <c r="P175" s="285"/>
      <c r="Q175" s="285"/>
      <c r="R175" s="285"/>
      <c r="S175" s="285"/>
      <c r="T175" s="285"/>
      <c r="U175" s="285"/>
      <c r="V175" s="285"/>
      <c r="W175" s="285"/>
      <c r="X175" s="285"/>
    </row>
    <row r="176" spans="1:24" s="297" customFormat="1" ht="18" customHeight="1">
      <c r="A176" s="1032" t="s">
        <v>438</v>
      </c>
      <c r="B176" s="1032"/>
      <c r="C176" s="962" t="s">
        <v>528</v>
      </c>
      <c r="D176" s="962"/>
      <c r="E176" s="962"/>
      <c r="F176" s="962"/>
      <c r="G176" s="962"/>
      <c r="H176" s="962"/>
      <c r="I176" s="962"/>
      <c r="J176" s="962"/>
      <c r="K176" s="962"/>
      <c r="L176" s="962"/>
      <c r="M176" s="962"/>
      <c r="N176" s="962"/>
      <c r="O176" s="962"/>
      <c r="P176" s="962"/>
      <c r="Q176" s="962"/>
      <c r="R176" s="962"/>
      <c r="S176" s="962"/>
      <c r="T176" s="962"/>
      <c r="U176" s="962"/>
      <c r="V176" s="962"/>
      <c r="W176" s="962"/>
      <c r="X176" s="962"/>
    </row>
    <row r="177" spans="1:24" s="297" customFormat="1" ht="36" customHeight="1">
      <c r="A177" s="1025" t="s">
        <v>174</v>
      </c>
      <c r="B177" s="1025"/>
      <c r="C177" s="1033" t="s">
        <v>550</v>
      </c>
      <c r="D177" s="985"/>
      <c r="E177" s="985"/>
      <c r="F177" s="985"/>
      <c r="G177" s="985"/>
      <c r="H177" s="985"/>
      <c r="I177" s="985"/>
      <c r="J177" s="985"/>
      <c r="K177" s="985"/>
      <c r="L177" s="985"/>
      <c r="M177" s="985"/>
      <c r="N177" s="985"/>
      <c r="O177" s="985"/>
      <c r="P177" s="985"/>
      <c r="Q177" s="985"/>
      <c r="R177" s="985"/>
      <c r="S177" s="985"/>
      <c r="T177" s="985"/>
      <c r="U177" s="985"/>
      <c r="V177" s="985"/>
      <c r="W177" s="985"/>
      <c r="X177" s="985"/>
    </row>
    <row r="178" spans="1:24" s="297" customFormat="1" ht="36" customHeight="1">
      <c r="A178" s="1025"/>
      <c r="B178" s="1025"/>
      <c r="C178" s="1026" t="s">
        <v>551</v>
      </c>
      <c r="D178" s="1027"/>
      <c r="E178" s="1027"/>
      <c r="F178" s="1027"/>
      <c r="G178" s="1027"/>
      <c r="H178" s="1027"/>
      <c r="I178" s="1027"/>
      <c r="J178" s="1027"/>
      <c r="K178" s="1027"/>
      <c r="L178" s="1027"/>
      <c r="M178" s="1027"/>
      <c r="N178" s="1027"/>
      <c r="O178" s="1027"/>
      <c r="P178" s="1027"/>
      <c r="Q178" s="1027"/>
      <c r="R178" s="1027"/>
      <c r="S178" s="1027"/>
      <c r="T178" s="1027"/>
      <c r="U178" s="1027"/>
      <c r="V178" s="1027"/>
      <c r="W178" s="1027"/>
      <c r="X178" s="1027"/>
    </row>
    <row r="179" spans="1:24" s="297" customFormat="1" ht="36" customHeight="1">
      <c r="A179" s="1025"/>
      <c r="B179" s="1025"/>
      <c r="C179" s="1026" t="s">
        <v>552</v>
      </c>
      <c r="D179" s="1027"/>
      <c r="E179" s="1027"/>
      <c r="F179" s="1027"/>
      <c r="G179" s="1027"/>
      <c r="H179" s="1027"/>
      <c r="I179" s="1027"/>
      <c r="J179" s="1027"/>
      <c r="K179" s="1027"/>
      <c r="L179" s="1027"/>
      <c r="M179" s="1027"/>
      <c r="N179" s="1027"/>
      <c r="O179" s="1027"/>
      <c r="P179" s="1027"/>
      <c r="Q179" s="1027"/>
      <c r="R179" s="1027"/>
      <c r="S179" s="1027"/>
      <c r="T179" s="1027"/>
      <c r="U179" s="1027"/>
      <c r="V179" s="1027"/>
      <c r="W179" s="1027"/>
      <c r="X179" s="1027"/>
    </row>
    <row r="180" spans="1:24" s="297" customFormat="1" ht="36" customHeight="1">
      <c r="A180" s="1025" t="s">
        <v>174</v>
      </c>
      <c r="B180" s="1025"/>
      <c r="C180" s="1026" t="s">
        <v>553</v>
      </c>
      <c r="D180" s="1027"/>
      <c r="E180" s="1027"/>
      <c r="F180" s="1027"/>
      <c r="G180" s="1027"/>
      <c r="H180" s="1027"/>
      <c r="I180" s="1027"/>
      <c r="J180" s="1027"/>
      <c r="K180" s="1027"/>
      <c r="L180" s="1027"/>
      <c r="M180" s="1027"/>
      <c r="N180" s="1027"/>
      <c r="O180" s="1027"/>
      <c r="P180" s="1027"/>
      <c r="Q180" s="1027"/>
      <c r="R180" s="1027"/>
      <c r="S180" s="1027"/>
      <c r="T180" s="1027"/>
      <c r="U180" s="1027"/>
      <c r="V180" s="1027"/>
      <c r="W180" s="1027"/>
      <c r="X180" s="1027"/>
    </row>
    <row r="181" spans="1:24" s="297" customFormat="1" ht="36" customHeight="1">
      <c r="A181" s="1025"/>
      <c r="B181" s="1025"/>
      <c r="C181" s="1026" t="s">
        <v>554</v>
      </c>
      <c r="D181" s="1027"/>
      <c r="E181" s="1027"/>
      <c r="F181" s="1027"/>
      <c r="G181" s="1027"/>
      <c r="H181" s="1027"/>
      <c r="I181" s="1027"/>
      <c r="J181" s="1027"/>
      <c r="K181" s="1027"/>
      <c r="L181" s="1027"/>
      <c r="M181" s="1027"/>
      <c r="N181" s="1027"/>
      <c r="O181" s="1027"/>
      <c r="P181" s="1027"/>
      <c r="Q181" s="1027"/>
      <c r="R181" s="1027"/>
      <c r="S181" s="1027"/>
      <c r="T181" s="1027"/>
      <c r="U181" s="1027"/>
      <c r="V181" s="1027"/>
      <c r="W181" s="1027"/>
      <c r="X181" s="1027"/>
    </row>
    <row r="182" spans="1:24" s="297" customFormat="1" ht="36" customHeight="1">
      <c r="A182" s="1025"/>
      <c r="B182" s="1025"/>
      <c r="C182" s="1026" t="s">
        <v>555</v>
      </c>
      <c r="D182" s="1027"/>
      <c r="E182" s="1027"/>
      <c r="F182" s="1027"/>
      <c r="G182" s="1027"/>
      <c r="H182" s="1027"/>
      <c r="I182" s="1027"/>
      <c r="J182" s="1027"/>
      <c r="K182" s="1027"/>
      <c r="L182" s="1027"/>
      <c r="M182" s="1027"/>
      <c r="N182" s="1027"/>
      <c r="O182" s="1027"/>
      <c r="P182" s="1027"/>
      <c r="Q182" s="1027"/>
      <c r="R182" s="1027"/>
      <c r="S182" s="1027"/>
      <c r="T182" s="1027"/>
      <c r="U182" s="1027"/>
      <c r="V182" s="1027"/>
      <c r="W182" s="1027"/>
      <c r="X182" s="1027"/>
    </row>
    <row r="183" spans="1:24" s="297" customFormat="1" ht="36" customHeight="1">
      <c r="A183" s="1025" t="s">
        <v>174</v>
      </c>
      <c r="B183" s="1025"/>
      <c r="C183" s="1026" t="s">
        <v>556</v>
      </c>
      <c r="D183" s="1027"/>
      <c r="E183" s="1027"/>
      <c r="F183" s="1027"/>
      <c r="G183" s="1027"/>
      <c r="H183" s="1027"/>
      <c r="I183" s="1027"/>
      <c r="J183" s="1027"/>
      <c r="K183" s="1027"/>
      <c r="L183" s="1027"/>
      <c r="M183" s="1027"/>
      <c r="N183" s="1027"/>
      <c r="O183" s="1027"/>
      <c r="P183" s="1027"/>
      <c r="Q183" s="1027"/>
      <c r="R183" s="1027"/>
      <c r="S183" s="1027"/>
      <c r="T183" s="1027"/>
      <c r="U183" s="1027"/>
      <c r="V183" s="1027"/>
      <c r="W183" s="1027"/>
      <c r="X183" s="1027"/>
    </row>
    <row r="184" spans="1:24" s="297" customFormat="1" ht="36" customHeight="1">
      <c r="A184" s="1025"/>
      <c r="B184" s="1025"/>
      <c r="C184" s="1026" t="s">
        <v>557</v>
      </c>
      <c r="D184" s="1027"/>
      <c r="E184" s="1027"/>
      <c r="F184" s="1027"/>
      <c r="G184" s="1027"/>
      <c r="H184" s="1027"/>
      <c r="I184" s="1027"/>
      <c r="J184" s="1027"/>
      <c r="K184" s="1027"/>
      <c r="L184" s="1027"/>
      <c r="M184" s="1027"/>
      <c r="N184" s="1027"/>
      <c r="O184" s="1027"/>
      <c r="P184" s="1027"/>
      <c r="Q184" s="1027"/>
      <c r="R184" s="1027"/>
      <c r="S184" s="1027"/>
      <c r="T184" s="1027"/>
      <c r="U184" s="1027"/>
      <c r="V184" s="1027"/>
      <c r="W184" s="1027"/>
      <c r="X184" s="1027"/>
    </row>
    <row r="185" spans="1:24" s="297" customFormat="1" ht="36" customHeight="1">
      <c r="A185" s="1025" t="s">
        <v>174</v>
      </c>
      <c r="B185" s="1025"/>
      <c r="C185" s="1026" t="s">
        <v>558</v>
      </c>
      <c r="D185" s="1027"/>
      <c r="E185" s="1027"/>
      <c r="F185" s="1027"/>
      <c r="G185" s="1027"/>
      <c r="H185" s="1027"/>
      <c r="I185" s="1027"/>
      <c r="J185" s="1027"/>
      <c r="K185" s="1027"/>
      <c r="L185" s="1027"/>
      <c r="M185" s="1027"/>
      <c r="N185" s="1027"/>
      <c r="O185" s="1027"/>
      <c r="P185" s="1027"/>
      <c r="Q185" s="1027"/>
      <c r="R185" s="1027"/>
      <c r="S185" s="1027"/>
      <c r="T185" s="1027"/>
      <c r="U185" s="1027"/>
      <c r="V185" s="1027"/>
      <c r="W185" s="1027"/>
      <c r="X185" s="1027"/>
    </row>
    <row r="186" spans="1:24" s="297" customFormat="1" ht="36" customHeight="1">
      <c r="A186" s="1025"/>
      <c r="B186" s="1025"/>
      <c r="C186" s="1028" t="s">
        <v>559</v>
      </c>
      <c r="D186" s="1029"/>
      <c r="E186" s="1029"/>
      <c r="F186" s="1029"/>
      <c r="G186" s="1029"/>
      <c r="H186" s="1029"/>
      <c r="I186" s="1029"/>
      <c r="J186" s="1029"/>
      <c r="K186" s="1029"/>
      <c r="L186" s="1029"/>
      <c r="M186" s="1029"/>
      <c r="N186" s="1029"/>
      <c r="O186" s="1029"/>
      <c r="P186" s="1029"/>
      <c r="Q186" s="1029"/>
      <c r="R186" s="1029"/>
      <c r="S186" s="1029"/>
      <c r="T186" s="1029"/>
      <c r="U186" s="1029"/>
      <c r="V186" s="1029"/>
      <c r="W186" s="1029"/>
      <c r="X186" s="1029"/>
    </row>
    <row r="187" spans="1:24" s="353" customFormat="1" ht="19.899999999999999" customHeight="1">
      <c r="A187" s="1011" t="s">
        <v>560</v>
      </c>
      <c r="B187" s="1011"/>
      <c r="C187" s="1012"/>
      <c r="D187" s="1012"/>
      <c r="E187" s="1012"/>
      <c r="F187" s="1012"/>
      <c r="G187" s="1012"/>
      <c r="H187" s="1012"/>
      <c r="I187" s="1012"/>
      <c r="J187" s="1012"/>
      <c r="K187" s="1012"/>
      <c r="L187" s="1012"/>
      <c r="M187" s="1012"/>
      <c r="N187" s="1012"/>
      <c r="O187" s="1012"/>
      <c r="P187" s="1012"/>
      <c r="Q187" s="1012"/>
      <c r="R187" s="1012"/>
      <c r="S187" s="1012"/>
      <c r="T187" s="1012"/>
      <c r="U187" s="1012"/>
      <c r="V187" s="1012"/>
      <c r="W187" s="1012"/>
      <c r="X187" s="1012"/>
    </row>
    <row r="188" spans="1:24" s="297" customFormat="1" ht="19.899999999999999" customHeight="1">
      <c r="A188" s="1011" t="s">
        <v>561</v>
      </c>
      <c r="B188" s="1011"/>
      <c r="C188" s="1011"/>
      <c r="D188" s="1011"/>
      <c r="E188" s="1011"/>
      <c r="F188" s="1011"/>
      <c r="G188" s="1011"/>
      <c r="H188" s="1011"/>
      <c r="I188" s="1011"/>
      <c r="J188" s="1011"/>
      <c r="K188" s="1011"/>
      <c r="L188" s="1011"/>
      <c r="M188" s="1011"/>
      <c r="N188" s="1011"/>
      <c r="O188" s="1011"/>
      <c r="P188" s="1011"/>
      <c r="Q188" s="1011"/>
      <c r="R188" s="1011"/>
      <c r="S188" s="1011"/>
      <c r="T188" s="1011"/>
      <c r="U188" s="1011"/>
      <c r="V188" s="1011"/>
      <c r="W188" s="1011"/>
      <c r="X188" s="1011"/>
    </row>
    <row r="189" spans="1:24" s="297" customFormat="1" ht="18" customHeight="1">
      <c r="A189" s="354"/>
      <c r="B189" s="355" t="s">
        <v>562</v>
      </c>
      <c r="C189" s="345" t="s">
        <v>563</v>
      </c>
      <c r="D189" s="345"/>
      <c r="E189" s="345"/>
      <c r="F189" s="345"/>
      <c r="G189" s="345"/>
      <c r="H189" s="345"/>
      <c r="I189" s="345"/>
      <c r="J189" s="345"/>
      <c r="K189" s="345"/>
      <c r="L189" s="345"/>
      <c r="M189" s="345"/>
      <c r="N189" s="345"/>
      <c r="O189" s="345"/>
      <c r="P189" s="345"/>
      <c r="Q189" s="345"/>
      <c r="R189" s="345"/>
      <c r="S189" s="345"/>
      <c r="T189" s="345"/>
      <c r="U189" s="345"/>
      <c r="V189" s="345"/>
      <c r="W189" s="345"/>
      <c r="X189" s="345"/>
    </row>
    <row r="190" spans="1:24" s="350" customFormat="1" ht="17.45" customHeight="1">
      <c r="A190" s="356"/>
      <c r="B190" s="357" t="s">
        <v>562</v>
      </c>
      <c r="C190" s="917" t="s">
        <v>564</v>
      </c>
      <c r="D190" s="917"/>
      <c r="E190" s="917"/>
      <c r="F190" s="917"/>
      <c r="G190" s="917"/>
      <c r="H190" s="917"/>
      <c r="I190" s="917"/>
      <c r="J190" s="917"/>
      <c r="K190" s="917"/>
      <c r="L190" s="917"/>
      <c r="M190" s="917"/>
      <c r="N190" s="917"/>
      <c r="O190" s="917"/>
      <c r="P190" s="917"/>
      <c r="Q190" s="917"/>
      <c r="R190" s="917"/>
      <c r="S190" s="917"/>
      <c r="T190" s="917"/>
      <c r="U190" s="917"/>
      <c r="V190" s="917"/>
      <c r="W190" s="917"/>
      <c r="X190" s="917"/>
    </row>
    <row r="191" spans="1:24" s="297" customFormat="1" ht="18" customHeight="1">
      <c r="A191" s="286"/>
      <c r="B191" s="285"/>
      <c r="C191" s="285"/>
      <c r="D191" s="285"/>
      <c r="E191" s="285"/>
      <c r="F191" s="285"/>
      <c r="G191" s="285"/>
      <c r="H191" s="285"/>
      <c r="I191" s="285"/>
      <c r="J191" s="285"/>
      <c r="K191" s="285"/>
      <c r="L191" s="285"/>
      <c r="M191" s="285"/>
      <c r="N191" s="285"/>
      <c r="O191" s="285"/>
      <c r="P191" s="285"/>
      <c r="Q191" s="285"/>
      <c r="R191" s="285"/>
      <c r="S191" s="285"/>
      <c r="T191" s="285"/>
      <c r="U191" s="285"/>
      <c r="V191" s="285"/>
      <c r="W191" s="285"/>
      <c r="X191" s="285"/>
    </row>
    <row r="192" spans="1:24" s="297" customFormat="1" ht="18" customHeight="1">
      <c r="A192" s="286"/>
      <c r="B192" s="285"/>
      <c r="C192" s="285"/>
      <c r="D192" s="285"/>
      <c r="E192" s="285"/>
      <c r="F192" s="285"/>
      <c r="G192" s="285"/>
      <c r="H192" s="285"/>
      <c r="I192" s="285"/>
      <c r="J192" s="285"/>
      <c r="K192" s="285"/>
      <c r="L192" s="285"/>
      <c r="M192" s="285"/>
      <c r="N192" s="285"/>
      <c r="O192" s="285"/>
      <c r="P192" s="285"/>
      <c r="Q192" s="285"/>
      <c r="R192" s="285"/>
      <c r="S192" s="285"/>
      <c r="T192" s="285"/>
      <c r="U192" s="285"/>
      <c r="V192" s="285"/>
      <c r="W192" s="285"/>
      <c r="X192" s="285"/>
    </row>
    <row r="193" spans="1:24" s="358" customFormat="1" ht="36" customHeight="1">
      <c r="A193" s="1013" t="s">
        <v>565</v>
      </c>
      <c r="B193" s="1013"/>
      <c r="C193" s="1013"/>
      <c r="D193" s="1013"/>
      <c r="E193" s="1013"/>
      <c r="F193" s="1013"/>
      <c r="G193" s="1013"/>
      <c r="H193" s="1013"/>
      <c r="I193" s="1013"/>
      <c r="J193" s="1013"/>
      <c r="K193" s="1013"/>
      <c r="L193" s="1013"/>
      <c r="M193" s="1013"/>
      <c r="N193" s="1013"/>
      <c r="O193" s="1013"/>
      <c r="P193" s="1013"/>
      <c r="Q193" s="1013"/>
      <c r="R193" s="1013"/>
      <c r="S193" s="1013"/>
      <c r="T193" s="1013"/>
      <c r="U193" s="1013"/>
      <c r="V193" s="1013"/>
      <c r="W193" s="1013"/>
      <c r="X193" s="1013"/>
    </row>
    <row r="194" spans="1:24" s="297" customFormat="1" ht="18" customHeight="1">
      <c r="A194" s="286"/>
      <c r="B194" s="1014" t="s">
        <v>566</v>
      </c>
      <c r="C194" s="1015"/>
      <c r="D194" s="1015"/>
      <c r="E194" s="1015"/>
      <c r="F194" s="1015"/>
      <c r="G194" s="1015"/>
      <c r="H194" s="1015"/>
      <c r="I194" s="1015"/>
      <c r="J194" s="1015"/>
      <c r="K194" s="1015"/>
      <c r="L194" s="1015"/>
      <c r="M194" s="1015"/>
      <c r="N194" s="1015"/>
      <c r="O194" s="1015"/>
      <c r="P194" s="1015"/>
      <c r="Q194" s="1015"/>
      <c r="R194" s="1015"/>
      <c r="S194" s="1015"/>
      <c r="T194" s="1015"/>
      <c r="U194" s="1015"/>
      <c r="V194" s="1015"/>
      <c r="W194" s="1016"/>
      <c r="X194" s="285"/>
    </row>
    <row r="195" spans="1:24" s="297" customFormat="1" ht="18" customHeight="1">
      <c r="A195" s="286"/>
      <c r="B195" s="1017"/>
      <c r="C195" s="1018"/>
      <c r="D195" s="1018"/>
      <c r="E195" s="1018"/>
      <c r="F195" s="1018"/>
      <c r="G195" s="1018"/>
      <c r="H195" s="1018"/>
      <c r="I195" s="1018"/>
      <c r="J195" s="1018"/>
      <c r="K195" s="1018"/>
      <c r="L195" s="1018"/>
      <c r="M195" s="1018"/>
      <c r="N195" s="1018"/>
      <c r="O195" s="1018"/>
      <c r="P195" s="1018"/>
      <c r="Q195" s="1018"/>
      <c r="R195" s="1018"/>
      <c r="S195" s="1018"/>
      <c r="T195" s="1018"/>
      <c r="U195" s="1018"/>
      <c r="V195" s="1018"/>
      <c r="W195" s="1019"/>
      <c r="X195" s="285"/>
    </row>
    <row r="196" spans="1:24" s="297" customFormat="1" ht="115.35" customHeight="1">
      <c r="A196" s="286"/>
      <c r="B196" s="1017"/>
      <c r="C196" s="1018"/>
      <c r="D196" s="1018"/>
      <c r="E196" s="1018"/>
      <c r="F196" s="1018"/>
      <c r="G196" s="1018"/>
      <c r="H196" s="1018"/>
      <c r="I196" s="1018"/>
      <c r="J196" s="1018"/>
      <c r="K196" s="1018"/>
      <c r="L196" s="1018"/>
      <c r="M196" s="1018"/>
      <c r="N196" s="1018"/>
      <c r="O196" s="1018"/>
      <c r="P196" s="1018"/>
      <c r="Q196" s="1018"/>
      <c r="R196" s="1018"/>
      <c r="S196" s="1018"/>
      <c r="T196" s="1018"/>
      <c r="U196" s="1018"/>
      <c r="V196" s="1018"/>
      <c r="W196" s="1019"/>
      <c r="X196" s="285"/>
    </row>
    <row r="197" spans="1:24" s="297" customFormat="1" ht="157.5" customHeight="1">
      <c r="A197" s="286"/>
      <c r="B197" s="1020"/>
      <c r="C197" s="1021"/>
      <c r="D197" s="1021"/>
      <c r="E197" s="1021"/>
      <c r="F197" s="1021"/>
      <c r="G197" s="1021"/>
      <c r="H197" s="1021"/>
      <c r="I197" s="1021"/>
      <c r="J197" s="1021"/>
      <c r="K197" s="1021"/>
      <c r="L197" s="1021"/>
      <c r="M197" s="1021"/>
      <c r="N197" s="1021"/>
      <c r="O197" s="1021"/>
      <c r="P197" s="1021"/>
      <c r="Q197" s="1021"/>
      <c r="R197" s="1021"/>
      <c r="S197" s="1021"/>
      <c r="T197" s="1021"/>
      <c r="U197" s="1021"/>
      <c r="V197" s="1021"/>
      <c r="W197" s="1022"/>
      <c r="X197" s="285"/>
    </row>
    <row r="198" spans="1:24" s="297" customFormat="1" ht="18" customHeight="1">
      <c r="A198" s="286"/>
      <c r="B198" s="285"/>
      <c r="C198" s="285"/>
      <c r="D198" s="285"/>
      <c r="E198" s="285"/>
      <c r="F198" s="285"/>
      <c r="G198" s="285"/>
      <c r="H198" s="285"/>
      <c r="I198" s="285"/>
      <c r="J198" s="285"/>
      <c r="K198" s="285"/>
      <c r="L198" s="285"/>
      <c r="M198" s="285"/>
      <c r="N198" s="285"/>
      <c r="O198" s="285"/>
      <c r="P198" s="285"/>
      <c r="Q198" s="285"/>
      <c r="R198" s="285"/>
      <c r="S198" s="285"/>
      <c r="T198" s="285"/>
      <c r="U198" s="285"/>
      <c r="V198" s="285"/>
      <c r="W198" s="285"/>
      <c r="X198" s="285"/>
    </row>
    <row r="199" spans="1:24" s="297" customFormat="1" ht="18" customHeight="1">
      <c r="A199" s="286" t="s">
        <v>567</v>
      </c>
      <c r="B199" s="285"/>
      <c r="C199" s="285"/>
      <c r="D199" s="285"/>
      <c r="E199" s="285"/>
      <c r="F199" s="285"/>
      <c r="G199" s="285"/>
      <c r="H199" s="285"/>
      <c r="I199" s="285"/>
      <c r="J199" s="285"/>
      <c r="K199" s="285"/>
      <c r="L199" s="285"/>
      <c r="M199" s="285"/>
      <c r="N199" s="285"/>
      <c r="O199" s="285"/>
      <c r="P199" s="285"/>
      <c r="Q199" s="285"/>
      <c r="R199" s="285"/>
      <c r="S199" s="285"/>
      <c r="T199" s="285"/>
      <c r="U199" s="285"/>
      <c r="V199" s="285"/>
      <c r="W199" s="285"/>
      <c r="X199" s="285"/>
    </row>
    <row r="200" spans="1:24" s="297" customFormat="1" ht="18" customHeight="1">
      <c r="A200" s="1023" t="s">
        <v>568</v>
      </c>
      <c r="B200" s="1023"/>
      <c r="C200" s="1023"/>
      <c r="D200" s="1023"/>
      <c r="E200" s="1023"/>
      <c r="F200" s="1023"/>
      <c r="G200" s="114"/>
      <c r="H200" s="1024" t="s">
        <v>569</v>
      </c>
      <c r="I200" s="1024"/>
      <c r="J200" s="1024"/>
      <c r="K200" s="1023" t="s">
        <v>570</v>
      </c>
      <c r="L200" s="1023"/>
      <c r="M200" s="1023"/>
      <c r="N200" s="1023"/>
      <c r="O200" s="1023"/>
      <c r="P200" s="114"/>
      <c r="Q200" s="114"/>
      <c r="R200" s="114"/>
      <c r="S200" s="114"/>
      <c r="T200" s="114"/>
      <c r="U200" s="114"/>
      <c r="V200" s="114"/>
      <c r="W200" s="114"/>
      <c r="X200" s="285"/>
    </row>
    <row r="201" spans="1:24" s="297" customFormat="1" ht="13.9" customHeight="1">
      <c r="A201" s="286"/>
      <c r="B201" s="285"/>
      <c r="C201" s="285"/>
      <c r="D201" s="285"/>
      <c r="E201" s="285"/>
      <c r="F201" s="285"/>
      <c r="G201" s="285"/>
      <c r="H201" s="285"/>
      <c r="I201" s="285"/>
      <c r="J201" s="285"/>
      <c r="K201" s="285"/>
      <c r="L201" s="285"/>
      <c r="M201" s="285"/>
      <c r="N201" s="285"/>
      <c r="O201" s="285"/>
      <c r="P201" s="285"/>
      <c r="Q201" s="285"/>
      <c r="R201" s="285"/>
      <c r="S201" s="285"/>
      <c r="T201" s="285"/>
      <c r="U201" s="285"/>
      <c r="V201" s="285"/>
      <c r="W201" s="285"/>
      <c r="X201" s="285"/>
    </row>
    <row r="202" spans="1:24" s="297" customFormat="1" ht="18" customHeight="1">
      <c r="A202" s="286" t="s">
        <v>571</v>
      </c>
      <c r="B202" s="285"/>
      <c r="C202" s="285"/>
      <c r="D202" s="285"/>
      <c r="E202" s="285"/>
      <c r="F202" s="285"/>
      <c r="G202" s="285"/>
      <c r="H202" s="285"/>
      <c r="I202" s="285"/>
      <c r="J202" s="285"/>
      <c r="K202" s="285"/>
      <c r="L202" s="285"/>
      <c r="M202" s="285"/>
      <c r="N202" s="285"/>
      <c r="O202" s="285"/>
      <c r="P202" s="285"/>
      <c r="Q202" s="285"/>
      <c r="R202" s="285"/>
      <c r="S202" s="285"/>
      <c r="T202" s="285"/>
      <c r="U202" s="285"/>
      <c r="V202" s="285"/>
      <c r="W202" s="285"/>
      <c r="X202" s="285"/>
    </row>
    <row r="203" spans="1:24" s="297" customFormat="1" ht="10.15" customHeight="1">
      <c r="A203" s="286"/>
      <c r="B203" s="285"/>
      <c r="C203" s="285"/>
      <c r="D203" s="285"/>
      <c r="E203" s="285"/>
      <c r="F203" s="285"/>
      <c r="G203" s="285"/>
      <c r="H203" s="285"/>
      <c r="I203" s="285"/>
      <c r="J203" s="285"/>
      <c r="K203" s="285"/>
      <c r="L203" s="285"/>
      <c r="M203" s="285"/>
      <c r="N203" s="285"/>
      <c r="O203" s="285"/>
      <c r="P203" s="285"/>
      <c r="Q203" s="285"/>
      <c r="R203" s="285"/>
      <c r="S203" s="285"/>
      <c r="T203" s="285"/>
      <c r="U203" s="285"/>
      <c r="V203" s="285"/>
      <c r="W203" s="285"/>
      <c r="X203" s="285"/>
    </row>
    <row r="204" spans="1:24" s="297" customFormat="1" ht="18" customHeight="1">
      <c r="A204" s="961"/>
      <c r="B204" s="961"/>
      <c r="C204" s="962" t="s">
        <v>572</v>
      </c>
      <c r="D204" s="962"/>
      <c r="E204" s="962"/>
      <c r="F204" s="962"/>
      <c r="G204" s="962"/>
      <c r="H204" s="962"/>
      <c r="I204" s="962"/>
      <c r="J204" s="1003" t="s">
        <v>573</v>
      </c>
      <c r="K204" s="1003"/>
      <c r="L204" s="1003"/>
      <c r="M204" s="1003"/>
      <c r="N204" s="1003"/>
      <c r="O204" s="1003"/>
      <c r="P204" s="1003"/>
      <c r="Q204" s="343"/>
      <c r="R204" s="1004" t="s">
        <v>574</v>
      </c>
      <c r="S204" s="1005"/>
      <c r="T204" s="1005"/>
      <c r="U204" s="1005"/>
      <c r="V204" s="1005"/>
      <c r="W204" s="1005"/>
      <c r="X204" s="1006"/>
    </row>
    <row r="205" spans="1:24" s="297" customFormat="1" ht="20.25" customHeight="1">
      <c r="A205" s="1007" t="s">
        <v>575</v>
      </c>
      <c r="B205" s="1007"/>
      <c r="C205" s="994" t="s">
        <v>576</v>
      </c>
      <c r="D205" s="995"/>
      <c r="E205" s="995"/>
      <c r="F205" s="995"/>
      <c r="G205" s="995"/>
      <c r="H205" s="995"/>
      <c r="I205" s="996"/>
      <c r="J205" s="987" t="s">
        <v>577</v>
      </c>
      <c r="K205" s="987"/>
      <c r="L205" s="987"/>
      <c r="M205" s="987"/>
      <c r="N205" s="987"/>
      <c r="O205" s="987"/>
      <c r="P205" s="987"/>
      <c r="Q205" s="359"/>
      <c r="R205" s="988">
        <v>300000</v>
      </c>
      <c r="S205" s="989"/>
      <c r="T205" s="989"/>
      <c r="U205" s="989"/>
      <c r="V205" s="989"/>
      <c r="W205" s="989"/>
      <c r="X205" s="990"/>
    </row>
    <row r="206" spans="1:24" s="297" customFormat="1" ht="20.25" customHeight="1">
      <c r="A206" s="1007"/>
      <c r="B206" s="1007"/>
      <c r="C206" s="1000"/>
      <c r="D206" s="1001"/>
      <c r="E206" s="1001"/>
      <c r="F206" s="1001"/>
      <c r="G206" s="1001"/>
      <c r="H206" s="1001"/>
      <c r="I206" s="1002"/>
      <c r="J206" s="1008" t="s">
        <v>578</v>
      </c>
      <c r="K206" s="1009"/>
      <c r="L206" s="1009"/>
      <c r="M206" s="1009"/>
      <c r="N206" s="1009"/>
      <c r="O206" s="1009"/>
      <c r="P206" s="1010"/>
      <c r="Q206" s="359"/>
      <c r="R206" s="988">
        <v>30000</v>
      </c>
      <c r="S206" s="989"/>
      <c r="T206" s="989"/>
      <c r="U206" s="989"/>
      <c r="V206" s="989"/>
      <c r="W206" s="989"/>
      <c r="X206" s="990"/>
    </row>
    <row r="207" spans="1:24" s="297" customFormat="1" ht="20.25" customHeight="1">
      <c r="A207" s="1007"/>
      <c r="B207" s="1007"/>
      <c r="C207" s="994" t="s">
        <v>579</v>
      </c>
      <c r="D207" s="995"/>
      <c r="E207" s="995"/>
      <c r="F207" s="995"/>
      <c r="G207" s="995"/>
      <c r="H207" s="995"/>
      <c r="I207" s="996"/>
      <c r="J207" s="987" t="s">
        <v>580</v>
      </c>
      <c r="K207" s="987"/>
      <c r="L207" s="987"/>
      <c r="M207" s="987"/>
      <c r="N207" s="987"/>
      <c r="O207" s="987"/>
      <c r="P207" s="987"/>
      <c r="Q207" s="359"/>
      <c r="R207" s="988">
        <v>20000</v>
      </c>
      <c r="S207" s="989"/>
      <c r="T207" s="989"/>
      <c r="U207" s="989"/>
      <c r="V207" s="989"/>
      <c r="W207" s="989"/>
      <c r="X207" s="990"/>
    </row>
    <row r="208" spans="1:24" s="297" customFormat="1" ht="20.25" customHeight="1">
      <c r="A208" s="1007"/>
      <c r="B208" s="1007"/>
      <c r="C208" s="997"/>
      <c r="D208" s="998"/>
      <c r="E208" s="998"/>
      <c r="F208" s="998"/>
      <c r="G208" s="998"/>
      <c r="H208" s="998"/>
      <c r="I208" s="999"/>
      <c r="J208" s="987" t="s">
        <v>581</v>
      </c>
      <c r="K208" s="987"/>
      <c r="L208" s="987"/>
      <c r="M208" s="987"/>
      <c r="N208" s="987"/>
      <c r="O208" s="987"/>
      <c r="P208" s="987"/>
      <c r="Q208" s="359"/>
      <c r="R208" s="988">
        <v>100000</v>
      </c>
      <c r="S208" s="989"/>
      <c r="T208" s="989"/>
      <c r="U208" s="989"/>
      <c r="V208" s="989"/>
      <c r="W208" s="989"/>
      <c r="X208" s="990"/>
    </row>
    <row r="209" spans="1:24" s="297" customFormat="1" ht="20.25" customHeight="1">
      <c r="A209" s="1007"/>
      <c r="B209" s="1007"/>
      <c r="C209" s="997"/>
      <c r="D209" s="998"/>
      <c r="E209" s="998"/>
      <c r="F209" s="998"/>
      <c r="G209" s="998"/>
      <c r="H209" s="998"/>
      <c r="I209" s="999"/>
      <c r="J209" s="987" t="s">
        <v>582</v>
      </c>
      <c r="K209" s="987"/>
      <c r="L209" s="987"/>
      <c r="M209" s="987"/>
      <c r="N209" s="987"/>
      <c r="O209" s="987"/>
      <c r="P209" s="987"/>
      <c r="Q209" s="359"/>
      <c r="R209" s="988">
        <v>100000</v>
      </c>
      <c r="S209" s="989"/>
      <c r="T209" s="989"/>
      <c r="U209" s="989"/>
      <c r="V209" s="989"/>
      <c r="W209" s="989"/>
      <c r="X209" s="990"/>
    </row>
    <row r="210" spans="1:24" s="297" customFormat="1" ht="20.25" customHeight="1">
      <c r="A210" s="1007"/>
      <c r="B210" s="1007"/>
      <c r="C210" s="1000"/>
      <c r="D210" s="1001"/>
      <c r="E210" s="1001"/>
      <c r="F210" s="1001"/>
      <c r="G210" s="1001"/>
      <c r="H210" s="1001"/>
      <c r="I210" s="1002"/>
      <c r="J210" s="987" t="s">
        <v>583</v>
      </c>
      <c r="K210" s="987"/>
      <c r="L210" s="987"/>
      <c r="M210" s="987"/>
      <c r="N210" s="987"/>
      <c r="O210" s="987"/>
      <c r="P210" s="987"/>
      <c r="Q210" s="359"/>
      <c r="R210" s="988">
        <v>20000</v>
      </c>
      <c r="S210" s="989"/>
      <c r="T210" s="989"/>
      <c r="U210" s="989"/>
      <c r="V210" s="989"/>
      <c r="W210" s="989"/>
      <c r="X210" s="990"/>
    </row>
    <row r="211" spans="1:24" s="297" customFormat="1" ht="20.25" customHeight="1">
      <c r="A211" s="1007"/>
      <c r="B211" s="1007"/>
      <c r="C211" s="994" t="s">
        <v>584</v>
      </c>
      <c r="D211" s="995"/>
      <c r="E211" s="995"/>
      <c r="F211" s="995"/>
      <c r="G211" s="995"/>
      <c r="H211" s="995"/>
      <c r="I211" s="996"/>
      <c r="J211" s="987" t="s">
        <v>585</v>
      </c>
      <c r="K211" s="987"/>
      <c r="L211" s="987"/>
      <c r="M211" s="987"/>
      <c r="N211" s="987"/>
      <c r="O211" s="987"/>
      <c r="P211" s="987"/>
      <c r="Q211" s="359"/>
      <c r="R211" s="988">
        <v>1000000</v>
      </c>
      <c r="S211" s="989"/>
      <c r="T211" s="989"/>
      <c r="U211" s="989"/>
      <c r="V211" s="989"/>
      <c r="W211" s="989"/>
      <c r="X211" s="990"/>
    </row>
    <row r="212" spans="1:24" s="297" customFormat="1" ht="20.25" customHeight="1">
      <c r="A212" s="1007"/>
      <c r="B212" s="1007"/>
      <c r="C212" s="997"/>
      <c r="D212" s="998"/>
      <c r="E212" s="998"/>
      <c r="F212" s="998"/>
      <c r="G212" s="998"/>
      <c r="H212" s="998"/>
      <c r="I212" s="999"/>
      <c r="J212" s="987" t="s">
        <v>586</v>
      </c>
      <c r="K212" s="987"/>
      <c r="L212" s="987"/>
      <c r="M212" s="987"/>
      <c r="N212" s="987"/>
      <c r="O212" s="987"/>
      <c r="P212" s="987"/>
      <c r="Q212" s="359"/>
      <c r="R212" s="988">
        <v>700000</v>
      </c>
      <c r="S212" s="989"/>
      <c r="T212" s="989"/>
      <c r="U212" s="989"/>
      <c r="V212" s="989"/>
      <c r="W212" s="989"/>
      <c r="X212" s="990"/>
    </row>
    <row r="213" spans="1:24" s="297" customFormat="1" ht="20.25" customHeight="1">
      <c r="A213" s="1007"/>
      <c r="B213" s="1007"/>
      <c r="C213" s="997"/>
      <c r="D213" s="998"/>
      <c r="E213" s="998"/>
      <c r="F213" s="998"/>
      <c r="G213" s="998"/>
      <c r="H213" s="998"/>
      <c r="I213" s="999"/>
      <c r="J213" s="987" t="s">
        <v>587</v>
      </c>
      <c r="K213" s="987"/>
      <c r="L213" s="987"/>
      <c r="M213" s="987"/>
      <c r="N213" s="987"/>
      <c r="O213" s="987"/>
      <c r="P213" s="987"/>
      <c r="Q213" s="359"/>
      <c r="R213" s="988">
        <v>800000</v>
      </c>
      <c r="S213" s="989"/>
      <c r="T213" s="989"/>
      <c r="U213" s="989"/>
      <c r="V213" s="989"/>
      <c r="W213" s="989"/>
      <c r="X213" s="990"/>
    </row>
    <row r="214" spans="1:24" s="297" customFormat="1" ht="20.25" customHeight="1">
      <c r="A214" s="1007"/>
      <c r="B214" s="1007"/>
      <c r="C214" s="1000"/>
      <c r="D214" s="1001"/>
      <c r="E214" s="1001"/>
      <c r="F214" s="1001"/>
      <c r="G214" s="1001"/>
      <c r="H214" s="1001"/>
      <c r="I214" s="1002"/>
      <c r="J214" s="987" t="s">
        <v>588</v>
      </c>
      <c r="K214" s="987"/>
      <c r="L214" s="987"/>
      <c r="M214" s="987"/>
      <c r="N214" s="987"/>
      <c r="O214" s="987"/>
      <c r="P214" s="987"/>
      <c r="Q214" s="359"/>
      <c r="R214" s="988">
        <v>500000</v>
      </c>
      <c r="S214" s="989"/>
      <c r="T214" s="989"/>
      <c r="U214" s="989"/>
      <c r="V214" s="989"/>
      <c r="W214" s="989"/>
      <c r="X214" s="990"/>
    </row>
    <row r="215" spans="1:24" s="297" customFormat="1" ht="20.25" customHeight="1">
      <c r="A215" s="1007"/>
      <c r="B215" s="1007"/>
      <c r="C215" s="994" t="s">
        <v>589</v>
      </c>
      <c r="D215" s="995"/>
      <c r="E215" s="995"/>
      <c r="F215" s="995"/>
      <c r="G215" s="995"/>
      <c r="H215" s="995"/>
      <c r="I215" s="996"/>
      <c r="J215" s="987" t="s">
        <v>590</v>
      </c>
      <c r="K215" s="987"/>
      <c r="L215" s="987"/>
      <c r="M215" s="987"/>
      <c r="N215" s="987"/>
      <c r="O215" s="987"/>
      <c r="P215" s="987"/>
      <c r="Q215" s="359"/>
      <c r="R215" s="988">
        <v>500000</v>
      </c>
      <c r="S215" s="989"/>
      <c r="T215" s="989"/>
      <c r="U215" s="989"/>
      <c r="V215" s="989"/>
      <c r="W215" s="989"/>
      <c r="X215" s="990"/>
    </row>
    <row r="216" spans="1:24" s="297" customFormat="1" ht="20.25" customHeight="1">
      <c r="A216" s="1007"/>
      <c r="B216" s="1007"/>
      <c r="C216" s="997"/>
      <c r="D216" s="998"/>
      <c r="E216" s="998"/>
      <c r="F216" s="998"/>
      <c r="G216" s="998"/>
      <c r="H216" s="998"/>
      <c r="I216" s="999"/>
      <c r="J216" s="987" t="s">
        <v>591</v>
      </c>
      <c r="K216" s="987"/>
      <c r="L216" s="987"/>
      <c r="M216" s="987"/>
      <c r="N216" s="987"/>
      <c r="O216" s="987"/>
      <c r="P216" s="987"/>
      <c r="Q216" s="359"/>
      <c r="R216" s="988">
        <v>500000</v>
      </c>
      <c r="S216" s="989"/>
      <c r="T216" s="989"/>
      <c r="U216" s="989"/>
      <c r="V216" s="989"/>
      <c r="W216" s="989"/>
      <c r="X216" s="990"/>
    </row>
    <row r="217" spans="1:24" s="297" customFormat="1" ht="20.25" customHeight="1">
      <c r="A217" s="1007"/>
      <c r="B217" s="1007"/>
      <c r="C217" s="997"/>
      <c r="D217" s="998"/>
      <c r="E217" s="998"/>
      <c r="F217" s="998"/>
      <c r="G217" s="998"/>
      <c r="H217" s="998"/>
      <c r="I217" s="999"/>
      <c r="J217" s="987" t="s">
        <v>592</v>
      </c>
      <c r="K217" s="987"/>
      <c r="L217" s="987"/>
      <c r="M217" s="987"/>
      <c r="N217" s="987"/>
      <c r="O217" s="987"/>
      <c r="P217" s="987"/>
      <c r="Q217" s="359"/>
      <c r="R217" s="988">
        <v>600000</v>
      </c>
      <c r="S217" s="989"/>
      <c r="T217" s="989"/>
      <c r="U217" s="989"/>
      <c r="V217" s="989"/>
      <c r="W217" s="989"/>
      <c r="X217" s="990"/>
    </row>
    <row r="218" spans="1:24" s="297" customFormat="1" ht="20.25" customHeight="1">
      <c r="A218" s="1007"/>
      <c r="B218" s="1007"/>
      <c r="C218" s="1000"/>
      <c r="D218" s="1001"/>
      <c r="E218" s="1001"/>
      <c r="F218" s="1001"/>
      <c r="G218" s="1001"/>
      <c r="H218" s="1001"/>
      <c r="I218" s="1002"/>
      <c r="J218" s="987" t="s">
        <v>593</v>
      </c>
      <c r="K218" s="987"/>
      <c r="L218" s="987"/>
      <c r="M218" s="987"/>
      <c r="N218" s="987"/>
      <c r="O218" s="987"/>
      <c r="P218" s="987"/>
      <c r="Q218" s="359"/>
      <c r="R218" s="988">
        <v>30000</v>
      </c>
      <c r="S218" s="989"/>
      <c r="T218" s="989"/>
      <c r="U218" s="989"/>
      <c r="V218" s="989"/>
      <c r="W218" s="989"/>
      <c r="X218" s="990"/>
    </row>
    <row r="219" spans="1:24" s="297" customFormat="1" ht="20.25" customHeight="1">
      <c r="A219" s="1007"/>
      <c r="B219" s="1007"/>
      <c r="C219" s="985" t="s">
        <v>594</v>
      </c>
      <c r="D219" s="985"/>
      <c r="E219" s="985"/>
      <c r="F219" s="985"/>
      <c r="G219" s="985"/>
      <c r="H219" s="985"/>
      <c r="I219" s="986"/>
      <c r="J219" s="987" t="s">
        <v>595</v>
      </c>
      <c r="K219" s="987"/>
      <c r="L219" s="987"/>
      <c r="M219" s="987"/>
      <c r="N219" s="987"/>
      <c r="O219" s="987"/>
      <c r="P219" s="987"/>
      <c r="Q219" s="359"/>
      <c r="R219" s="988">
        <v>100000</v>
      </c>
      <c r="S219" s="989"/>
      <c r="T219" s="989"/>
      <c r="U219" s="989"/>
      <c r="V219" s="989"/>
      <c r="W219" s="989"/>
      <c r="X219" s="990"/>
    </row>
    <row r="220" spans="1:24" s="297" customFormat="1" ht="18.600000000000001" customHeight="1">
      <c r="A220" s="991"/>
      <c r="B220" s="992"/>
      <c r="C220" s="992"/>
      <c r="D220" s="992"/>
      <c r="E220" s="992"/>
      <c r="F220" s="992"/>
      <c r="G220" s="992"/>
      <c r="H220" s="992"/>
      <c r="I220" s="992"/>
      <c r="J220" s="992"/>
      <c r="K220" s="992"/>
      <c r="L220" s="992"/>
      <c r="M220" s="992"/>
      <c r="N220" s="992"/>
      <c r="O220" s="992"/>
      <c r="P220" s="992"/>
      <c r="Q220" s="992"/>
      <c r="R220" s="992"/>
      <c r="S220" s="992"/>
      <c r="T220" s="992"/>
      <c r="U220" s="992"/>
      <c r="V220" s="992"/>
      <c r="W220" s="992"/>
      <c r="X220" s="992"/>
    </row>
    <row r="221" spans="1:24" s="297" customFormat="1" ht="18" customHeight="1">
      <c r="A221" s="286" t="s">
        <v>596</v>
      </c>
      <c r="B221" s="285"/>
      <c r="C221" s="285"/>
      <c r="D221" s="285"/>
      <c r="E221" s="285"/>
      <c r="F221" s="285"/>
      <c r="G221" s="285"/>
      <c r="H221" s="285"/>
      <c r="I221" s="285"/>
      <c r="J221" s="285"/>
      <c r="K221" s="285"/>
      <c r="L221" s="285"/>
      <c r="M221" s="285"/>
      <c r="N221" s="285"/>
      <c r="O221" s="285"/>
      <c r="P221" s="285"/>
      <c r="Q221" s="285"/>
      <c r="R221" s="285"/>
      <c r="S221" s="285"/>
      <c r="T221" s="285"/>
      <c r="U221" s="285"/>
      <c r="V221" s="285"/>
      <c r="W221" s="285"/>
      <c r="X221" s="285"/>
    </row>
    <row r="222" spans="1:24" s="297" customFormat="1" ht="18" customHeight="1">
      <c r="A222" s="286" t="s">
        <v>597</v>
      </c>
      <c r="B222" s="285"/>
      <c r="C222" s="285"/>
      <c r="D222" s="285"/>
      <c r="E222" s="285"/>
      <c r="F222" s="285"/>
      <c r="G222" s="285"/>
      <c r="H222" s="285"/>
      <c r="I222" s="285"/>
      <c r="J222" s="285"/>
      <c r="K222" s="285"/>
      <c r="L222" s="285"/>
      <c r="M222" s="285"/>
      <c r="N222" s="285"/>
      <c r="O222" s="285"/>
      <c r="P222" s="285"/>
      <c r="Q222" s="285"/>
      <c r="R222" s="285"/>
      <c r="S222" s="285"/>
      <c r="T222" s="285"/>
      <c r="U222" s="285"/>
      <c r="V222" s="285"/>
      <c r="W222" s="285"/>
      <c r="X222" s="285"/>
    </row>
    <row r="223" spans="1:24" s="297" customFormat="1" ht="18" customHeight="1">
      <c r="A223" s="286" t="s">
        <v>598</v>
      </c>
      <c r="B223" s="285" t="s">
        <v>599</v>
      </c>
      <c r="C223" s="285"/>
      <c r="D223" s="285"/>
      <c r="E223" s="285"/>
      <c r="F223" s="285"/>
      <c r="G223" s="285"/>
      <c r="H223" s="285"/>
      <c r="I223" s="285"/>
      <c r="J223" s="285"/>
      <c r="K223" s="285"/>
      <c r="L223" s="285"/>
      <c r="M223" s="285"/>
      <c r="N223" s="285"/>
      <c r="O223" s="285"/>
      <c r="P223" s="285"/>
      <c r="Q223" s="285"/>
      <c r="R223" s="285"/>
      <c r="S223" s="285"/>
      <c r="T223" s="285"/>
      <c r="U223" s="285"/>
      <c r="V223" s="285"/>
      <c r="W223" s="285"/>
      <c r="X223" s="285"/>
    </row>
    <row r="224" spans="1:24" s="297" customFormat="1" ht="18" customHeight="1">
      <c r="A224" s="286"/>
      <c r="B224" s="980"/>
      <c r="C224" s="980"/>
      <c r="D224" s="980"/>
      <c r="E224" s="981"/>
      <c r="F224" s="993" t="s">
        <v>600</v>
      </c>
      <c r="G224" s="993"/>
      <c r="H224" s="993"/>
      <c r="I224" s="993"/>
      <c r="J224" s="993" t="s">
        <v>601</v>
      </c>
      <c r="K224" s="993"/>
      <c r="L224" s="993"/>
      <c r="M224" s="993"/>
      <c r="N224" s="993" t="s">
        <v>602</v>
      </c>
      <c r="O224" s="993"/>
      <c r="P224" s="993"/>
      <c r="Q224" s="360"/>
      <c r="R224" s="993"/>
      <c r="S224" s="993"/>
      <c r="T224" s="993"/>
      <c r="U224" s="993"/>
      <c r="V224" s="993"/>
      <c r="W224" s="993"/>
      <c r="X224" s="993"/>
    </row>
    <row r="225" spans="1:24" s="297" customFormat="1" ht="36" customHeight="1">
      <c r="A225" s="286"/>
      <c r="B225" s="980" t="s">
        <v>603</v>
      </c>
      <c r="C225" s="980"/>
      <c r="D225" s="980"/>
      <c r="E225" s="981"/>
      <c r="F225" s="982">
        <v>100000</v>
      </c>
      <c r="G225" s="982"/>
      <c r="H225" s="982"/>
      <c r="I225" s="982"/>
      <c r="J225" s="982">
        <v>100000</v>
      </c>
      <c r="K225" s="982"/>
      <c r="L225" s="982"/>
      <c r="M225" s="982"/>
      <c r="N225" s="982">
        <v>100000</v>
      </c>
      <c r="O225" s="982"/>
      <c r="P225" s="982"/>
      <c r="Q225" s="361"/>
      <c r="R225" s="983"/>
      <c r="S225" s="984"/>
      <c r="T225" s="984"/>
      <c r="U225" s="984"/>
      <c r="V225" s="984"/>
      <c r="W225" s="984"/>
      <c r="X225" s="984"/>
    </row>
    <row r="226" spans="1:24" s="297" customFormat="1" ht="36" customHeight="1">
      <c r="A226" s="286"/>
      <c r="B226" s="980" t="s">
        <v>604</v>
      </c>
      <c r="C226" s="980"/>
      <c r="D226" s="980"/>
      <c r="E226" s="981"/>
      <c r="F226" s="982">
        <v>100000</v>
      </c>
      <c r="G226" s="982"/>
      <c r="H226" s="982"/>
      <c r="I226" s="982"/>
      <c r="J226" s="982">
        <v>200000</v>
      </c>
      <c r="K226" s="982"/>
      <c r="L226" s="982"/>
      <c r="M226" s="982"/>
      <c r="N226" s="982">
        <v>300000</v>
      </c>
      <c r="O226" s="982"/>
      <c r="P226" s="982"/>
      <c r="Q226" s="361"/>
      <c r="R226" s="983"/>
      <c r="S226" s="984"/>
      <c r="T226" s="984"/>
      <c r="U226" s="984"/>
      <c r="V226" s="984"/>
      <c r="W226" s="984"/>
      <c r="X226" s="984"/>
    </row>
    <row r="227" spans="1:24" s="297" customFormat="1" ht="18" customHeight="1">
      <c r="A227" s="286"/>
      <c r="B227" s="285"/>
      <c r="C227" s="285"/>
      <c r="D227" s="285"/>
      <c r="E227" s="285"/>
      <c r="F227" s="285"/>
      <c r="G227" s="285"/>
      <c r="H227" s="285"/>
      <c r="I227" s="285"/>
      <c r="J227" s="285"/>
      <c r="K227" s="285"/>
      <c r="L227" s="285"/>
      <c r="M227" s="285"/>
      <c r="N227" s="285"/>
      <c r="O227" s="285"/>
      <c r="P227" s="285"/>
      <c r="Q227" s="285"/>
      <c r="R227" s="285"/>
      <c r="S227" s="285"/>
      <c r="T227" s="285"/>
      <c r="U227" s="285"/>
      <c r="V227" s="285"/>
      <c r="W227" s="285"/>
      <c r="X227" s="285"/>
    </row>
    <row r="228" spans="1:24" s="297" customFormat="1" ht="18" customHeight="1">
      <c r="A228" s="286"/>
      <c r="B228" s="285" t="s">
        <v>605</v>
      </c>
      <c r="C228" s="285"/>
      <c r="D228" s="285"/>
      <c r="E228" s="285"/>
      <c r="F228" s="285"/>
      <c r="G228" s="285"/>
      <c r="H228" s="285"/>
      <c r="I228" s="285"/>
      <c r="J228" s="285"/>
      <c r="K228" s="285"/>
      <c r="L228" s="285"/>
      <c r="M228" s="285"/>
      <c r="N228" s="285"/>
      <c r="O228" s="285"/>
      <c r="P228" s="285"/>
      <c r="Q228" s="285"/>
      <c r="R228" s="285"/>
      <c r="S228" s="285"/>
      <c r="T228" s="285"/>
      <c r="U228" s="285"/>
      <c r="V228" s="285"/>
      <c r="W228" s="285"/>
      <c r="X228" s="285"/>
    </row>
    <row r="229" spans="1:24" s="297" customFormat="1" ht="18" customHeight="1">
      <c r="A229" s="286"/>
      <c r="B229" s="118" t="s">
        <v>606</v>
      </c>
      <c r="C229" s="118"/>
      <c r="D229" s="118"/>
      <c r="E229" s="118"/>
      <c r="F229" s="968"/>
      <c r="G229" s="968"/>
      <c r="H229" s="968"/>
      <c r="I229" s="968"/>
      <c r="J229" s="118" t="s">
        <v>607</v>
      </c>
      <c r="K229" s="118"/>
      <c r="L229" s="118"/>
      <c r="M229" s="118"/>
      <c r="N229" s="50"/>
      <c r="O229" s="50"/>
      <c r="P229" s="50"/>
      <c r="Q229" s="50"/>
      <c r="R229" s="50"/>
      <c r="S229" s="50"/>
      <c r="T229" s="50"/>
      <c r="U229" s="50"/>
      <c r="V229" s="285"/>
      <c r="W229" s="285"/>
      <c r="X229" s="285"/>
    </row>
    <row r="230" spans="1:24" s="297" customFormat="1" ht="18" customHeight="1">
      <c r="A230" s="286"/>
      <c r="B230" s="118" t="s">
        <v>608</v>
      </c>
      <c r="C230" s="118"/>
      <c r="D230" s="118"/>
      <c r="E230" s="118"/>
      <c r="F230" s="118"/>
      <c r="G230" s="118"/>
      <c r="H230" s="118"/>
      <c r="I230" s="118"/>
      <c r="J230" s="362">
        <v>300000</v>
      </c>
      <c r="K230" s="118" t="s">
        <v>609</v>
      </c>
      <c r="L230" s="118"/>
      <c r="M230" s="118"/>
      <c r="N230" s="118"/>
      <c r="O230" s="118"/>
      <c r="P230" s="118"/>
      <c r="Q230" s="50"/>
      <c r="R230" s="50"/>
      <c r="S230" s="50"/>
      <c r="T230" s="50"/>
      <c r="U230" s="50"/>
      <c r="V230" s="285"/>
      <c r="W230" s="285"/>
      <c r="X230" s="285"/>
    </row>
    <row r="231" spans="1:24" s="297" customFormat="1" ht="18" customHeight="1">
      <c r="A231" s="286"/>
      <c r="B231" s="118" t="s">
        <v>610</v>
      </c>
      <c r="C231" s="118"/>
      <c r="D231" s="118"/>
      <c r="E231" s="118"/>
      <c r="F231" s="969" t="s">
        <v>611</v>
      </c>
      <c r="G231" s="969"/>
      <c r="H231" s="969"/>
      <c r="I231" s="969"/>
      <c r="J231" s="969"/>
      <c r="K231" s="969"/>
      <c r="L231" s="969"/>
      <c r="M231" s="969"/>
      <c r="N231" s="969"/>
      <c r="O231" s="969"/>
      <c r="P231" s="969"/>
      <c r="Q231" s="969"/>
      <c r="R231" s="969"/>
      <c r="S231" s="969"/>
      <c r="T231" s="969"/>
      <c r="U231" s="969"/>
      <c r="V231" s="969"/>
      <c r="W231" s="969"/>
      <c r="X231" s="969"/>
    </row>
    <row r="232" spans="1:24" ht="18" customHeight="1">
      <c r="A232" s="286"/>
      <c r="B232" s="285"/>
      <c r="C232" s="285"/>
      <c r="D232" s="285"/>
      <c r="E232" s="285"/>
      <c r="F232" s="285" t="s">
        <v>612</v>
      </c>
      <c r="G232" s="285"/>
      <c r="H232" s="285"/>
      <c r="I232" s="285"/>
      <c r="J232" s="285"/>
      <c r="K232" s="285"/>
      <c r="L232" s="285"/>
      <c r="M232" s="285"/>
      <c r="N232" s="285"/>
      <c r="O232" s="285"/>
      <c r="P232" s="285"/>
      <c r="Q232" s="285"/>
      <c r="R232" s="285"/>
      <c r="S232" s="285"/>
      <c r="T232" s="285"/>
      <c r="U232" s="285"/>
      <c r="V232" s="285"/>
      <c r="W232" s="285"/>
      <c r="X232" s="285"/>
    </row>
    <row r="233" spans="1:24" ht="18" customHeight="1">
      <c r="A233" s="286" t="s">
        <v>613</v>
      </c>
      <c r="B233" s="285"/>
      <c r="C233" s="285"/>
      <c r="D233" s="285"/>
      <c r="E233" s="285"/>
      <c r="F233" s="285"/>
      <c r="G233" s="285"/>
      <c r="H233" s="285"/>
      <c r="I233" s="285"/>
      <c r="J233" s="285"/>
      <c r="K233" s="285"/>
      <c r="L233" s="285"/>
      <c r="M233" s="285"/>
      <c r="N233" s="285"/>
      <c r="O233" s="285"/>
      <c r="P233" s="285"/>
      <c r="Q233" s="285"/>
      <c r="R233" s="285"/>
      <c r="S233" s="285"/>
      <c r="T233" s="285"/>
      <c r="U233" s="285"/>
      <c r="V233" s="285"/>
      <c r="W233" s="285"/>
      <c r="X233" s="285"/>
    </row>
    <row r="234" spans="1:24" s="297" customFormat="1" ht="18" customHeight="1">
      <c r="A234" s="286"/>
      <c r="B234" s="118" t="s">
        <v>614</v>
      </c>
      <c r="C234" s="118"/>
      <c r="D234" s="118"/>
      <c r="E234" s="118"/>
      <c r="F234" s="968"/>
      <c r="G234" s="968"/>
      <c r="H234" s="968"/>
      <c r="I234" s="968"/>
      <c r="J234" s="118" t="s">
        <v>615</v>
      </c>
      <c r="K234" s="118"/>
      <c r="L234" s="118"/>
      <c r="M234" s="118"/>
      <c r="N234" s="50"/>
      <c r="O234" s="50"/>
      <c r="P234" s="50"/>
      <c r="Q234" s="50"/>
      <c r="R234" s="50"/>
      <c r="S234" s="50"/>
      <c r="T234" s="50"/>
      <c r="U234" s="50"/>
      <c r="V234" s="285"/>
      <c r="W234" s="285"/>
      <c r="X234" s="285"/>
    </row>
    <row r="235" spans="1:24" s="297" customFormat="1" ht="18" customHeight="1">
      <c r="A235" s="286"/>
      <c r="B235" s="118" t="s">
        <v>616</v>
      </c>
      <c r="C235" s="118"/>
      <c r="D235" s="118"/>
      <c r="E235" s="118"/>
      <c r="F235" s="118"/>
      <c r="G235" s="118"/>
      <c r="H235" s="118"/>
      <c r="I235" s="362">
        <v>300000</v>
      </c>
      <c r="J235" s="118" t="s">
        <v>609</v>
      </c>
      <c r="K235" s="118"/>
      <c r="L235" s="118"/>
      <c r="M235" s="118"/>
      <c r="N235" s="118"/>
      <c r="O235" s="118"/>
      <c r="P235" s="118"/>
      <c r="Q235" s="50"/>
      <c r="R235" s="50"/>
      <c r="S235" s="50"/>
      <c r="T235" s="50"/>
      <c r="U235" s="50"/>
      <c r="V235" s="285"/>
      <c r="W235" s="285"/>
      <c r="X235" s="285"/>
    </row>
    <row r="236" spans="1:24" s="297" customFormat="1" ht="18" customHeight="1">
      <c r="A236" s="286"/>
      <c r="B236" s="118" t="s">
        <v>610</v>
      </c>
      <c r="C236" s="118"/>
      <c r="D236" s="118"/>
      <c r="E236" s="118"/>
      <c r="F236" s="969" t="s">
        <v>617</v>
      </c>
      <c r="G236" s="969"/>
      <c r="H236" s="969"/>
      <c r="I236" s="969"/>
      <c r="J236" s="969"/>
      <c r="K236" s="969"/>
      <c r="L236" s="969"/>
      <c r="M236" s="969"/>
      <c r="N236" s="969"/>
      <c r="O236" s="969"/>
      <c r="P236" s="969"/>
      <c r="Q236" s="969"/>
      <c r="R236" s="969"/>
      <c r="S236" s="969"/>
      <c r="T236" s="969"/>
      <c r="U236" s="969"/>
      <c r="V236" s="969"/>
      <c r="W236" s="969"/>
      <c r="X236" s="969"/>
    </row>
    <row r="237" spans="1:24" ht="18" customHeight="1">
      <c r="A237" s="286"/>
      <c r="B237" s="285"/>
      <c r="C237" s="285"/>
      <c r="D237" s="285"/>
      <c r="E237" s="285"/>
      <c r="F237" s="285" t="s">
        <v>612</v>
      </c>
      <c r="G237" s="285"/>
      <c r="H237" s="285"/>
      <c r="I237" s="285"/>
      <c r="J237" s="285"/>
      <c r="K237" s="285"/>
      <c r="L237" s="285"/>
      <c r="M237" s="285"/>
      <c r="N237" s="285"/>
      <c r="O237" s="285"/>
      <c r="P237" s="285"/>
      <c r="Q237" s="285"/>
      <c r="R237" s="285"/>
      <c r="S237" s="285"/>
      <c r="T237" s="285"/>
      <c r="U237" s="285"/>
      <c r="V237" s="285"/>
      <c r="W237" s="285"/>
      <c r="X237" s="285"/>
    </row>
    <row r="238" spans="1:24" ht="18" customHeight="1">
      <c r="A238" s="286" t="s">
        <v>618</v>
      </c>
      <c r="B238" s="285"/>
      <c r="C238" s="285"/>
      <c r="D238" s="285"/>
      <c r="E238" s="285"/>
      <c r="F238" s="285"/>
      <c r="G238" s="285"/>
      <c r="H238" s="285"/>
      <c r="I238" s="285"/>
      <c r="J238" s="285"/>
      <c r="K238" s="285"/>
      <c r="L238" s="285"/>
      <c r="M238" s="285"/>
      <c r="N238" s="285"/>
      <c r="O238" s="285"/>
      <c r="P238" s="285"/>
      <c r="Q238" s="285"/>
      <c r="R238" s="285"/>
      <c r="S238" s="285"/>
      <c r="T238" s="285"/>
      <c r="U238" s="285"/>
      <c r="V238" s="285"/>
      <c r="W238" s="285"/>
      <c r="X238" s="285"/>
    </row>
    <row r="239" spans="1:24" ht="18" customHeight="1">
      <c r="A239" s="970" t="s">
        <v>619</v>
      </c>
      <c r="B239" s="961"/>
      <c r="C239" s="961"/>
      <c r="D239" s="961"/>
      <c r="E239" s="961"/>
      <c r="F239" s="961"/>
      <c r="G239" s="961"/>
      <c r="H239" s="961"/>
      <c r="I239" s="961"/>
      <c r="J239" s="961"/>
      <c r="K239" s="961"/>
      <c r="L239" s="363"/>
      <c r="M239" s="972" t="s">
        <v>574</v>
      </c>
      <c r="N239" s="972"/>
      <c r="O239" s="972"/>
      <c r="P239" s="972"/>
      <c r="Q239" s="972"/>
      <c r="R239" s="972"/>
      <c r="S239" s="972"/>
      <c r="T239" s="972"/>
      <c r="U239" s="972"/>
      <c r="V239" s="972"/>
      <c r="W239" s="972"/>
      <c r="X239" s="972"/>
    </row>
    <row r="240" spans="1:24" ht="18" customHeight="1">
      <c r="A240" s="961"/>
      <c r="B240" s="961"/>
      <c r="C240" s="961"/>
      <c r="D240" s="961"/>
      <c r="E240" s="961"/>
      <c r="F240" s="961"/>
      <c r="G240" s="961"/>
      <c r="H240" s="961"/>
      <c r="I240" s="961"/>
      <c r="J240" s="961"/>
      <c r="K240" s="971"/>
      <c r="L240" s="364"/>
      <c r="M240" s="973" t="s">
        <v>620</v>
      </c>
      <c r="N240" s="974"/>
      <c r="O240" s="974"/>
      <c r="P240" s="974"/>
      <c r="Q240" s="974"/>
      <c r="R240" s="974"/>
      <c r="S240" s="974"/>
      <c r="T240" s="974"/>
      <c r="U240" s="975">
        <f>IFERROR($M$241/($I$63+$N$63+$S$63+$X$63+$T$71+$S$80+$S$88+$P$110+$P$119),"")</f>
        <v>0.50191480498100249</v>
      </c>
      <c r="V240" s="976"/>
      <c r="W240" s="976"/>
      <c r="X240" s="365" t="s">
        <v>543</v>
      </c>
    </row>
    <row r="241" spans="1:24" ht="36" customHeight="1">
      <c r="A241" s="961"/>
      <c r="B241" s="961"/>
      <c r="C241" s="961"/>
      <c r="D241" s="961"/>
      <c r="E241" s="961"/>
      <c r="F241" s="961"/>
      <c r="G241" s="961"/>
      <c r="H241" s="961"/>
      <c r="I241" s="961"/>
      <c r="J241" s="961"/>
      <c r="K241" s="971"/>
      <c r="L241" s="364"/>
      <c r="M241" s="977">
        <v>200000</v>
      </c>
      <c r="N241" s="978"/>
      <c r="O241" s="978"/>
      <c r="P241" s="978"/>
      <c r="Q241" s="978"/>
      <c r="R241" s="978"/>
      <c r="S241" s="978"/>
      <c r="T241" s="978"/>
      <c r="U241" s="978"/>
      <c r="V241" s="978"/>
      <c r="W241" s="978"/>
      <c r="X241" s="979"/>
    </row>
    <row r="242" spans="1:24" ht="18" customHeight="1">
      <c r="A242" s="286"/>
      <c r="B242" s="285"/>
      <c r="C242" s="285"/>
      <c r="D242" s="285"/>
      <c r="E242" s="285"/>
      <c r="F242" s="285"/>
      <c r="G242" s="285"/>
      <c r="H242" s="285"/>
      <c r="I242" s="285"/>
      <c r="J242" s="285"/>
      <c r="K242" s="285"/>
      <c r="L242" s="285"/>
      <c r="M242" s="285"/>
      <c r="N242" s="285"/>
      <c r="O242" s="285"/>
      <c r="P242" s="285"/>
      <c r="Q242" s="285"/>
      <c r="R242" s="285"/>
      <c r="S242" s="285"/>
      <c r="T242" s="285"/>
      <c r="U242" s="285"/>
      <c r="V242" s="285"/>
      <c r="W242" s="285"/>
      <c r="X242" s="285"/>
    </row>
    <row r="243" spans="1:24" ht="18" customHeight="1">
      <c r="A243" s="286" t="s">
        <v>621</v>
      </c>
      <c r="B243" s="285"/>
      <c r="C243" s="285"/>
      <c r="D243" s="285"/>
      <c r="E243" s="285"/>
      <c r="F243" s="285"/>
      <c r="G243" s="285"/>
      <c r="H243" s="285"/>
      <c r="I243" s="285"/>
      <c r="J243" s="285"/>
      <c r="K243" s="285"/>
      <c r="L243" s="285"/>
      <c r="M243" s="285"/>
      <c r="N243" s="285"/>
      <c r="O243" s="285"/>
      <c r="P243" s="285"/>
      <c r="Q243" s="285"/>
      <c r="R243" s="285"/>
      <c r="S243" s="285"/>
      <c r="T243" s="285"/>
      <c r="U243" s="285"/>
      <c r="V243" s="285"/>
      <c r="W243" s="285"/>
      <c r="X243" s="285"/>
    </row>
    <row r="244" spans="1:24" ht="18" customHeight="1">
      <c r="A244" s="286"/>
      <c r="B244" s="285"/>
      <c r="C244" s="285"/>
      <c r="D244" s="285"/>
      <c r="E244" s="285"/>
      <c r="F244" s="285"/>
      <c r="G244" s="285"/>
      <c r="H244" s="285"/>
      <c r="I244" s="285"/>
      <c r="J244" s="285"/>
      <c r="K244" s="285"/>
      <c r="L244" s="285"/>
      <c r="M244" s="285"/>
      <c r="N244" s="285"/>
      <c r="O244" s="285"/>
      <c r="P244" s="285"/>
      <c r="Q244" s="285"/>
      <c r="R244" s="285"/>
      <c r="S244" s="285"/>
      <c r="T244" s="285"/>
      <c r="U244" s="285"/>
      <c r="V244" s="285"/>
      <c r="W244" s="285"/>
      <c r="X244" s="285"/>
    </row>
    <row r="245" spans="1:24" ht="18" customHeight="1">
      <c r="A245" s="286" t="s">
        <v>622</v>
      </c>
      <c r="B245" s="285"/>
      <c r="C245" s="285"/>
      <c r="D245" s="285"/>
      <c r="E245" s="285"/>
      <c r="F245" s="285"/>
      <c r="G245" s="285"/>
      <c r="H245" s="285"/>
      <c r="I245" s="285"/>
      <c r="J245" s="285"/>
      <c r="K245" s="285"/>
      <c r="L245" s="285"/>
      <c r="M245" s="285"/>
      <c r="N245" s="285"/>
      <c r="O245" s="285"/>
      <c r="P245" s="285"/>
      <c r="Q245" s="285"/>
      <c r="R245" s="285"/>
      <c r="S245" s="285"/>
      <c r="T245" s="285"/>
      <c r="U245" s="285"/>
      <c r="V245" s="285"/>
      <c r="W245" s="285"/>
      <c r="X245" s="285"/>
    </row>
    <row r="246" spans="1:24" ht="18" customHeight="1">
      <c r="A246" s="286"/>
      <c r="B246" s="285" t="s">
        <v>623</v>
      </c>
      <c r="C246" s="285"/>
      <c r="D246" s="285"/>
      <c r="E246" s="285"/>
      <c r="F246" s="285"/>
      <c r="G246" s="285"/>
      <c r="H246" s="285"/>
      <c r="I246" s="285"/>
      <c r="J246" s="285"/>
      <c r="K246" s="285"/>
      <c r="L246" s="285"/>
      <c r="M246" s="285"/>
      <c r="N246" s="285"/>
      <c r="O246" s="285"/>
      <c r="P246" s="285"/>
      <c r="Q246" s="285"/>
      <c r="R246" s="285"/>
      <c r="S246" s="285"/>
      <c r="T246" s="285"/>
      <c r="U246" s="285"/>
      <c r="V246" s="285"/>
      <c r="W246" s="285"/>
      <c r="X246" s="285"/>
    </row>
    <row r="247" spans="1:24" ht="18" customHeight="1">
      <c r="A247" s="961" t="s">
        <v>438</v>
      </c>
      <c r="B247" s="961"/>
      <c r="C247" s="961"/>
      <c r="D247" s="962" t="s">
        <v>624</v>
      </c>
      <c r="E247" s="962"/>
      <c r="F247" s="962"/>
      <c r="G247" s="962"/>
      <c r="H247" s="962"/>
      <c r="I247" s="962"/>
      <c r="J247" s="962"/>
      <c r="K247" s="962"/>
      <c r="L247" s="962"/>
      <c r="M247" s="962"/>
      <c r="N247" s="962"/>
      <c r="O247" s="962"/>
      <c r="P247" s="962"/>
      <c r="Q247" s="962"/>
      <c r="R247" s="962"/>
      <c r="S247" s="962"/>
      <c r="T247" s="962"/>
      <c r="U247" s="285"/>
      <c r="V247" s="285"/>
      <c r="W247" s="285"/>
      <c r="X247" s="285"/>
    </row>
    <row r="248" spans="1:24" ht="37.9" customHeight="1">
      <c r="A248" s="963" t="str">
        <f>[1]別紙２①!$G$6</f>
        <v/>
      </c>
      <c r="B248" s="963"/>
      <c r="C248" s="963"/>
      <c r="D248" s="964" t="s">
        <v>625</v>
      </c>
      <c r="E248" s="964"/>
      <c r="F248" s="964"/>
      <c r="G248" s="964"/>
      <c r="H248" s="964"/>
      <c r="I248" s="964"/>
      <c r="J248" s="964"/>
      <c r="K248" s="964"/>
      <c r="L248" s="964"/>
      <c r="M248" s="964"/>
      <c r="N248" s="964"/>
      <c r="O248" s="964"/>
      <c r="P248" s="964"/>
      <c r="Q248" s="964"/>
      <c r="R248" s="964"/>
      <c r="S248" s="964"/>
      <c r="T248" s="964"/>
      <c r="U248" s="285"/>
      <c r="V248" s="285"/>
      <c r="W248" s="285"/>
      <c r="X248" s="285"/>
    </row>
    <row r="249" spans="1:24" ht="18" customHeight="1">
      <c r="A249" s="286"/>
      <c r="B249" s="285"/>
      <c r="C249" s="285"/>
      <c r="D249" s="285"/>
      <c r="E249" s="285"/>
      <c r="F249" s="285"/>
      <c r="G249" s="285"/>
      <c r="H249" s="285"/>
      <c r="I249" s="285"/>
      <c r="J249" s="285"/>
      <c r="K249" s="285"/>
      <c r="L249" s="285"/>
      <c r="M249" s="285"/>
      <c r="N249" s="285"/>
      <c r="O249" s="285"/>
      <c r="P249" s="285"/>
      <c r="Q249" s="285"/>
      <c r="R249" s="285"/>
      <c r="S249" s="285"/>
      <c r="T249" s="285"/>
      <c r="U249" s="285"/>
      <c r="V249" s="285"/>
      <c r="W249" s="285"/>
      <c r="X249" s="285"/>
    </row>
    <row r="250" spans="1:24" ht="18" customHeight="1">
      <c r="A250" s="286"/>
      <c r="B250" s="285"/>
      <c r="C250" s="285"/>
      <c r="D250" s="285"/>
      <c r="E250" s="285"/>
      <c r="F250" s="285"/>
      <c r="G250" s="285"/>
      <c r="H250" s="285"/>
      <c r="I250" s="285"/>
      <c r="J250" s="285"/>
      <c r="K250" s="285"/>
      <c r="L250" s="285"/>
      <c r="M250" s="285"/>
      <c r="N250" s="285"/>
      <c r="O250" s="285"/>
      <c r="P250" s="285"/>
      <c r="Q250" s="285"/>
      <c r="R250" s="285"/>
      <c r="S250" s="285"/>
      <c r="T250" s="285"/>
      <c r="U250" s="285"/>
      <c r="V250" s="285"/>
      <c r="W250" s="285"/>
      <c r="X250" s="285"/>
    </row>
    <row r="251" spans="1:24" ht="18" customHeight="1">
      <c r="A251" s="286" t="s">
        <v>626</v>
      </c>
      <c r="B251" s="285"/>
      <c r="C251" s="285"/>
      <c r="D251" s="285"/>
      <c r="E251" s="285"/>
      <c r="F251" s="285"/>
      <c r="G251" s="285"/>
      <c r="H251" s="285"/>
      <c r="I251" s="285"/>
      <c r="J251" s="285"/>
      <c r="K251" s="285"/>
      <c r="L251" s="285"/>
      <c r="M251" s="285"/>
      <c r="N251" s="285"/>
      <c r="O251" s="285"/>
      <c r="P251" s="285"/>
      <c r="Q251" s="285"/>
      <c r="R251" s="285"/>
      <c r="S251" s="285"/>
      <c r="T251" s="285"/>
      <c r="U251" s="285"/>
      <c r="V251" s="285"/>
      <c r="W251" s="285"/>
      <c r="X251" s="285"/>
    </row>
    <row r="252" spans="1:24" ht="8.4499999999999993" customHeight="1">
      <c r="A252" s="286"/>
      <c r="B252" s="285"/>
      <c r="C252" s="285"/>
      <c r="D252" s="285"/>
      <c r="E252" s="285"/>
      <c r="F252" s="285"/>
      <c r="G252" s="285"/>
      <c r="H252" s="285"/>
      <c r="I252" s="285"/>
      <c r="J252" s="285"/>
      <c r="K252" s="285"/>
      <c r="L252" s="285"/>
      <c r="M252" s="285"/>
      <c r="N252" s="285"/>
      <c r="O252" s="285"/>
      <c r="P252" s="285"/>
      <c r="Q252" s="285"/>
      <c r="R252" s="285"/>
      <c r="S252" s="285"/>
      <c r="T252" s="285"/>
      <c r="U252" s="285"/>
      <c r="V252" s="285"/>
      <c r="W252" s="285"/>
      <c r="X252" s="285"/>
    </row>
    <row r="253" spans="1:24" ht="18" customHeight="1">
      <c r="A253" s="286" t="s">
        <v>627</v>
      </c>
      <c r="B253" s="285"/>
      <c r="C253" s="285"/>
      <c r="D253" s="285"/>
      <c r="E253" s="285"/>
      <c r="F253" s="285"/>
      <c r="G253" s="285"/>
      <c r="H253" s="285"/>
      <c r="I253" s="285"/>
      <c r="J253" s="285"/>
      <c r="K253" s="285"/>
      <c r="L253" s="285"/>
      <c r="M253" s="285"/>
      <c r="N253" s="285"/>
      <c r="O253" s="285"/>
      <c r="P253" s="285"/>
      <c r="Q253" s="285"/>
      <c r="R253" s="285"/>
      <c r="S253" s="285"/>
      <c r="T253" s="285"/>
      <c r="U253" s="285"/>
      <c r="V253" s="285"/>
      <c r="W253" s="285"/>
      <c r="X253" s="285"/>
    </row>
    <row r="254" spans="1:24" ht="36" customHeight="1">
      <c r="A254" s="286"/>
      <c r="B254" s="965" t="s">
        <v>628</v>
      </c>
      <c r="C254" s="965"/>
      <c r="D254" s="965"/>
      <c r="E254" s="965"/>
      <c r="F254" s="965"/>
      <c r="G254" s="965"/>
      <c r="H254" s="965"/>
      <c r="I254" s="965"/>
      <c r="J254" s="965"/>
      <c r="K254" s="965"/>
      <c r="L254" s="965"/>
      <c r="M254" s="965"/>
      <c r="N254" s="965"/>
      <c r="O254" s="965"/>
      <c r="P254" s="965"/>
      <c r="Q254" s="965"/>
      <c r="R254" s="965"/>
      <c r="S254" s="965"/>
      <c r="T254" s="965"/>
      <c r="U254" s="965"/>
      <c r="V254" s="965"/>
      <c r="W254" s="965"/>
      <c r="X254" s="965"/>
    </row>
    <row r="255" spans="1:24" ht="18" customHeight="1">
      <c r="A255" s="966" t="s">
        <v>438</v>
      </c>
      <c r="B255" s="966"/>
      <c r="C255" s="967" t="s">
        <v>629</v>
      </c>
      <c r="D255" s="967"/>
      <c r="E255" s="967"/>
      <c r="F255" s="967"/>
      <c r="G255" s="967"/>
      <c r="H255" s="967"/>
      <c r="I255" s="967" t="s">
        <v>630</v>
      </c>
      <c r="J255" s="967"/>
      <c r="K255" s="967"/>
      <c r="L255" s="366"/>
      <c r="M255" s="967" t="s">
        <v>631</v>
      </c>
      <c r="N255" s="967"/>
      <c r="O255" s="967"/>
      <c r="P255" s="967"/>
      <c r="Q255" s="967"/>
      <c r="R255" s="967"/>
      <c r="S255" s="967" t="s">
        <v>632</v>
      </c>
      <c r="T255" s="967"/>
      <c r="U255" s="967"/>
      <c r="V255" s="967"/>
      <c r="W255" s="967"/>
      <c r="X255" s="967"/>
    </row>
    <row r="256" spans="1:24" ht="20.45" customHeight="1">
      <c r="A256" s="938" t="str">
        <f>IF(T71&gt;0,"〇","")</f>
        <v>〇</v>
      </c>
      <c r="B256" s="939"/>
      <c r="C256" s="921" t="s">
        <v>633</v>
      </c>
      <c r="D256" s="921"/>
      <c r="E256" s="921"/>
      <c r="F256" s="921"/>
      <c r="G256" s="921"/>
      <c r="H256" s="921"/>
      <c r="I256" s="367" t="s">
        <v>306</v>
      </c>
      <c r="J256" s="368">
        <v>7</v>
      </c>
      <c r="K256" s="369" t="s">
        <v>307</v>
      </c>
      <c r="L256" s="370"/>
      <c r="M256" s="922" t="s">
        <v>634</v>
      </c>
      <c r="N256" s="959"/>
      <c r="O256" s="959"/>
      <c r="P256" s="959"/>
      <c r="Q256" s="959"/>
      <c r="R256" s="960"/>
      <c r="S256" s="922" t="s">
        <v>635</v>
      </c>
      <c r="T256" s="959"/>
      <c r="U256" s="959"/>
      <c r="V256" s="959"/>
      <c r="W256" s="959"/>
      <c r="X256" s="960"/>
    </row>
    <row r="257" spans="1:24" ht="16.149999999999999" customHeight="1">
      <c r="A257" s="931"/>
      <c r="B257" s="932"/>
      <c r="C257" s="933"/>
      <c r="D257" s="933"/>
      <c r="E257" s="933"/>
      <c r="F257" s="933"/>
      <c r="G257" s="933"/>
      <c r="H257" s="933"/>
      <c r="I257" s="371"/>
      <c r="J257" s="372" t="s">
        <v>636</v>
      </c>
      <c r="K257" s="373"/>
      <c r="L257" s="374"/>
      <c r="M257" s="925"/>
      <c r="N257" s="926"/>
      <c r="O257" s="926"/>
      <c r="P257" s="926"/>
      <c r="Q257" s="926"/>
      <c r="R257" s="927"/>
      <c r="S257" s="925"/>
      <c r="T257" s="926"/>
      <c r="U257" s="926"/>
      <c r="V257" s="926"/>
      <c r="W257" s="926"/>
      <c r="X257" s="927"/>
    </row>
    <row r="258" spans="1:24" ht="22.9" customHeight="1">
      <c r="A258" s="931"/>
      <c r="B258" s="932"/>
      <c r="C258" s="933"/>
      <c r="D258" s="933"/>
      <c r="E258" s="933"/>
      <c r="F258" s="933"/>
      <c r="G258" s="933"/>
      <c r="H258" s="933"/>
      <c r="I258" s="375" t="s">
        <v>306</v>
      </c>
      <c r="J258" s="376">
        <v>11</v>
      </c>
      <c r="K258" s="377" t="s">
        <v>307</v>
      </c>
      <c r="L258" s="374"/>
      <c r="M258" s="925"/>
      <c r="N258" s="926"/>
      <c r="O258" s="926"/>
      <c r="P258" s="926"/>
      <c r="Q258" s="926"/>
      <c r="R258" s="927"/>
      <c r="S258" s="925"/>
      <c r="T258" s="926"/>
      <c r="U258" s="926"/>
      <c r="V258" s="926"/>
      <c r="W258" s="926"/>
      <c r="X258" s="927"/>
    </row>
    <row r="259" spans="1:24" ht="46.15" customHeight="1">
      <c r="A259" s="931" t="str">
        <f>IF(S70&gt;0,"〇","")</f>
        <v/>
      </c>
      <c r="B259" s="932"/>
      <c r="C259" s="933"/>
      <c r="D259" s="933"/>
      <c r="E259" s="933"/>
      <c r="F259" s="933"/>
      <c r="G259" s="933"/>
      <c r="H259" s="933"/>
      <c r="I259" s="954"/>
      <c r="J259" s="955"/>
      <c r="K259" s="956"/>
      <c r="L259" s="374"/>
      <c r="M259" s="925"/>
      <c r="N259" s="926"/>
      <c r="O259" s="926"/>
      <c r="P259" s="926"/>
      <c r="Q259" s="926"/>
      <c r="R259" s="927"/>
      <c r="S259" s="928"/>
      <c r="T259" s="929"/>
      <c r="U259" s="929"/>
      <c r="V259" s="929"/>
      <c r="W259" s="929"/>
      <c r="X259" s="930"/>
    </row>
    <row r="260" spans="1:24" ht="84.6" customHeight="1">
      <c r="A260" s="931"/>
      <c r="B260" s="932"/>
      <c r="C260" s="933"/>
      <c r="D260" s="933"/>
      <c r="E260" s="933"/>
      <c r="F260" s="933"/>
      <c r="G260" s="933"/>
      <c r="H260" s="933"/>
      <c r="I260" s="954"/>
      <c r="J260" s="955"/>
      <c r="K260" s="956"/>
      <c r="L260" s="374"/>
      <c r="M260" s="925"/>
      <c r="N260" s="926"/>
      <c r="O260" s="926"/>
      <c r="P260" s="926"/>
      <c r="Q260" s="926"/>
      <c r="R260" s="927"/>
      <c r="S260" s="951" t="s">
        <v>637</v>
      </c>
      <c r="T260" s="952"/>
      <c r="U260" s="952"/>
      <c r="V260" s="952"/>
      <c r="W260" s="952"/>
      <c r="X260" s="953"/>
    </row>
    <row r="261" spans="1:24" ht="120" customHeight="1">
      <c r="A261" s="934"/>
      <c r="B261" s="935"/>
      <c r="C261" s="916"/>
      <c r="D261" s="916"/>
      <c r="E261" s="916"/>
      <c r="F261" s="916"/>
      <c r="G261" s="916"/>
      <c r="H261" s="916"/>
      <c r="I261" s="948"/>
      <c r="J261" s="957"/>
      <c r="K261" s="958"/>
      <c r="L261" s="378"/>
      <c r="M261" s="928"/>
      <c r="N261" s="929"/>
      <c r="O261" s="929"/>
      <c r="P261" s="929"/>
      <c r="Q261" s="929"/>
      <c r="R261" s="930"/>
      <c r="S261" s="951" t="s">
        <v>638</v>
      </c>
      <c r="T261" s="952"/>
      <c r="U261" s="952"/>
      <c r="V261" s="952"/>
      <c r="W261" s="952"/>
      <c r="X261" s="953"/>
    </row>
    <row r="262" spans="1:24" ht="21.6" customHeight="1">
      <c r="A262" s="938" t="str">
        <f>IF(S80&gt;0,"〇","")</f>
        <v>〇</v>
      </c>
      <c r="B262" s="939"/>
      <c r="C262" s="921" t="s">
        <v>639</v>
      </c>
      <c r="D262" s="921"/>
      <c r="E262" s="921"/>
      <c r="F262" s="921"/>
      <c r="G262" s="921"/>
      <c r="H262" s="921"/>
      <c r="I262" s="367" t="s">
        <v>306</v>
      </c>
      <c r="J262" s="368">
        <v>7</v>
      </c>
      <c r="K262" s="369" t="s">
        <v>307</v>
      </c>
      <c r="L262" s="379"/>
      <c r="M262" s="922" t="s">
        <v>640</v>
      </c>
      <c r="N262" s="923"/>
      <c r="O262" s="923"/>
      <c r="P262" s="923"/>
      <c r="Q262" s="923"/>
      <c r="R262" s="924"/>
      <c r="S262" s="922" t="s">
        <v>641</v>
      </c>
      <c r="T262" s="923"/>
      <c r="U262" s="923"/>
      <c r="V262" s="923"/>
      <c r="W262" s="923"/>
      <c r="X262" s="924"/>
    </row>
    <row r="263" spans="1:24" ht="21.6" customHeight="1">
      <c r="A263" s="931"/>
      <c r="B263" s="932"/>
      <c r="C263" s="933"/>
      <c r="D263" s="933"/>
      <c r="E263" s="933"/>
      <c r="F263" s="933"/>
      <c r="G263" s="933"/>
      <c r="H263" s="933"/>
      <c r="I263" s="371"/>
      <c r="J263" s="372" t="s">
        <v>636</v>
      </c>
      <c r="K263" s="373"/>
      <c r="L263" s="379"/>
      <c r="M263" s="925"/>
      <c r="N263" s="926"/>
      <c r="O263" s="926"/>
      <c r="P263" s="926"/>
      <c r="Q263" s="926"/>
      <c r="R263" s="927"/>
      <c r="S263" s="925"/>
      <c r="T263" s="926"/>
      <c r="U263" s="926"/>
      <c r="V263" s="926"/>
      <c r="W263" s="926"/>
      <c r="X263" s="927"/>
    </row>
    <row r="264" spans="1:24" ht="21.6" customHeight="1">
      <c r="A264" s="931"/>
      <c r="B264" s="932"/>
      <c r="C264" s="933"/>
      <c r="D264" s="933"/>
      <c r="E264" s="933"/>
      <c r="F264" s="933"/>
      <c r="G264" s="933"/>
      <c r="H264" s="933"/>
      <c r="I264" s="375" t="s">
        <v>306</v>
      </c>
      <c r="J264" s="376">
        <v>11</v>
      </c>
      <c r="K264" s="377" t="s">
        <v>307</v>
      </c>
      <c r="L264" s="379"/>
      <c r="M264" s="925"/>
      <c r="N264" s="926"/>
      <c r="O264" s="926"/>
      <c r="P264" s="926"/>
      <c r="Q264" s="926"/>
      <c r="R264" s="927"/>
      <c r="S264" s="925"/>
      <c r="T264" s="926"/>
      <c r="U264" s="926"/>
      <c r="V264" s="926"/>
      <c r="W264" s="926"/>
      <c r="X264" s="927"/>
    </row>
    <row r="265" spans="1:24" ht="162" customHeight="1">
      <c r="A265" s="934" t="str">
        <f>IF(S75&gt;0,"〇","")</f>
        <v/>
      </c>
      <c r="B265" s="935"/>
      <c r="C265" s="916"/>
      <c r="D265" s="916"/>
      <c r="E265" s="916"/>
      <c r="F265" s="916"/>
      <c r="G265" s="916"/>
      <c r="H265" s="916"/>
      <c r="I265" s="948"/>
      <c r="J265" s="949"/>
      <c r="K265" s="950"/>
      <c r="L265" s="379"/>
      <c r="M265" s="928"/>
      <c r="N265" s="929"/>
      <c r="O265" s="929"/>
      <c r="P265" s="929"/>
      <c r="Q265" s="929"/>
      <c r="R265" s="930"/>
      <c r="S265" s="928"/>
      <c r="T265" s="929"/>
      <c r="U265" s="929"/>
      <c r="V265" s="929"/>
      <c r="W265" s="929"/>
      <c r="X265" s="930"/>
    </row>
    <row r="266" spans="1:24" ht="24" customHeight="1">
      <c r="A266" s="938" t="str">
        <f>IF(S88&gt;0,"〇","")</f>
        <v/>
      </c>
      <c r="B266" s="939"/>
      <c r="C266" s="921" t="s">
        <v>642</v>
      </c>
      <c r="D266" s="921"/>
      <c r="E266" s="921"/>
      <c r="F266" s="921"/>
      <c r="G266" s="921"/>
      <c r="H266" s="921"/>
      <c r="I266" s="367" t="s">
        <v>306</v>
      </c>
      <c r="J266" s="368">
        <v>7</v>
      </c>
      <c r="K266" s="369" t="s">
        <v>307</v>
      </c>
      <c r="L266" s="379"/>
      <c r="M266" s="922" t="s">
        <v>643</v>
      </c>
      <c r="N266" s="940"/>
      <c r="O266" s="940"/>
      <c r="P266" s="940"/>
      <c r="Q266" s="940"/>
      <c r="R266" s="941"/>
      <c r="S266" s="922" t="s">
        <v>644</v>
      </c>
      <c r="T266" s="923"/>
      <c r="U266" s="923"/>
      <c r="V266" s="923"/>
      <c r="W266" s="923"/>
      <c r="X266" s="924"/>
    </row>
    <row r="267" spans="1:24" ht="24" customHeight="1">
      <c r="A267" s="931"/>
      <c r="B267" s="932"/>
      <c r="C267" s="933"/>
      <c r="D267" s="933"/>
      <c r="E267" s="933"/>
      <c r="F267" s="933"/>
      <c r="G267" s="933"/>
      <c r="H267" s="933"/>
      <c r="I267" s="371"/>
      <c r="J267" s="372" t="s">
        <v>636</v>
      </c>
      <c r="K267" s="373"/>
      <c r="L267" s="379"/>
      <c r="M267" s="925"/>
      <c r="N267" s="926"/>
      <c r="O267" s="926"/>
      <c r="P267" s="926"/>
      <c r="Q267" s="926"/>
      <c r="R267" s="927"/>
      <c r="S267" s="942"/>
      <c r="T267" s="943"/>
      <c r="U267" s="943"/>
      <c r="V267" s="943"/>
      <c r="W267" s="943"/>
      <c r="X267" s="944"/>
    </row>
    <row r="268" spans="1:24" ht="24" customHeight="1">
      <c r="A268" s="931"/>
      <c r="B268" s="932"/>
      <c r="C268" s="933"/>
      <c r="D268" s="933"/>
      <c r="E268" s="933"/>
      <c r="F268" s="933"/>
      <c r="G268" s="933"/>
      <c r="H268" s="933"/>
      <c r="I268" s="375" t="s">
        <v>306</v>
      </c>
      <c r="J268" s="376">
        <v>11</v>
      </c>
      <c r="K268" s="377" t="s">
        <v>307</v>
      </c>
      <c r="L268" s="379"/>
      <c r="M268" s="925"/>
      <c r="N268" s="926"/>
      <c r="O268" s="926"/>
      <c r="P268" s="926"/>
      <c r="Q268" s="926"/>
      <c r="R268" s="927"/>
      <c r="S268" s="942"/>
      <c r="T268" s="943"/>
      <c r="U268" s="943"/>
      <c r="V268" s="943"/>
      <c r="W268" s="943"/>
      <c r="X268" s="944"/>
    </row>
    <row r="269" spans="1:24" ht="138" customHeight="1">
      <c r="A269" s="934"/>
      <c r="B269" s="935"/>
      <c r="C269" s="916"/>
      <c r="D269" s="916"/>
      <c r="E269" s="916"/>
      <c r="F269" s="916"/>
      <c r="G269" s="916"/>
      <c r="H269" s="916"/>
      <c r="I269" s="948"/>
      <c r="J269" s="949"/>
      <c r="K269" s="950"/>
      <c r="L269" s="379"/>
      <c r="M269" s="928"/>
      <c r="N269" s="929"/>
      <c r="O269" s="929"/>
      <c r="P269" s="929"/>
      <c r="Q269" s="929"/>
      <c r="R269" s="930"/>
      <c r="S269" s="945"/>
      <c r="T269" s="946"/>
      <c r="U269" s="946"/>
      <c r="V269" s="946"/>
      <c r="W269" s="946"/>
      <c r="X269" s="947"/>
    </row>
    <row r="270" spans="1:24" ht="24" customHeight="1">
      <c r="A270" s="936" t="str">
        <f>IF(P110&gt;0,"〇","")</f>
        <v/>
      </c>
      <c r="B270" s="937"/>
      <c r="C270" s="921" t="s">
        <v>645</v>
      </c>
      <c r="D270" s="921"/>
      <c r="E270" s="921"/>
      <c r="F270" s="921"/>
      <c r="G270" s="921"/>
      <c r="H270" s="921"/>
      <c r="I270" s="367" t="s">
        <v>306</v>
      </c>
      <c r="J270" s="368">
        <v>7</v>
      </c>
      <c r="K270" s="369" t="s">
        <v>307</v>
      </c>
      <c r="L270" s="379"/>
      <c r="M270" s="922" t="s">
        <v>646</v>
      </c>
      <c r="N270" s="923"/>
      <c r="O270" s="923"/>
      <c r="P270" s="923"/>
      <c r="Q270" s="923"/>
      <c r="R270" s="924"/>
      <c r="S270" s="922" t="s">
        <v>647</v>
      </c>
      <c r="T270" s="923"/>
      <c r="U270" s="923"/>
      <c r="V270" s="923"/>
      <c r="W270" s="923"/>
      <c r="X270" s="924"/>
    </row>
    <row r="271" spans="1:24" ht="24" customHeight="1">
      <c r="A271" s="931"/>
      <c r="B271" s="932"/>
      <c r="C271" s="933"/>
      <c r="D271" s="933"/>
      <c r="E271" s="933"/>
      <c r="F271" s="933"/>
      <c r="G271" s="933"/>
      <c r="H271" s="933"/>
      <c r="I271" s="371"/>
      <c r="J271" s="372" t="s">
        <v>636</v>
      </c>
      <c r="K271" s="373"/>
      <c r="L271" s="379"/>
      <c r="M271" s="925"/>
      <c r="N271" s="926"/>
      <c r="O271" s="926"/>
      <c r="P271" s="926"/>
      <c r="Q271" s="926"/>
      <c r="R271" s="927"/>
      <c r="S271" s="925"/>
      <c r="T271" s="926"/>
      <c r="U271" s="926"/>
      <c r="V271" s="926"/>
      <c r="W271" s="926"/>
      <c r="X271" s="927"/>
    </row>
    <row r="272" spans="1:24" ht="24" customHeight="1">
      <c r="A272" s="931"/>
      <c r="B272" s="932"/>
      <c r="C272" s="933"/>
      <c r="D272" s="933"/>
      <c r="E272" s="933"/>
      <c r="F272" s="933"/>
      <c r="G272" s="933"/>
      <c r="H272" s="933"/>
      <c r="I272" s="375" t="s">
        <v>306</v>
      </c>
      <c r="J272" s="376">
        <v>11</v>
      </c>
      <c r="K272" s="377" t="s">
        <v>307</v>
      </c>
      <c r="L272" s="379"/>
      <c r="M272" s="925"/>
      <c r="N272" s="926"/>
      <c r="O272" s="926"/>
      <c r="P272" s="926"/>
      <c r="Q272" s="926"/>
      <c r="R272" s="927"/>
      <c r="S272" s="925"/>
      <c r="T272" s="926"/>
      <c r="U272" s="926"/>
      <c r="V272" s="926"/>
      <c r="W272" s="926"/>
      <c r="X272" s="927"/>
    </row>
    <row r="273" spans="1:25" ht="119.45" customHeight="1">
      <c r="A273" s="934"/>
      <c r="B273" s="935"/>
      <c r="C273" s="916"/>
      <c r="D273" s="916"/>
      <c r="E273" s="916"/>
      <c r="F273" s="916"/>
      <c r="G273" s="916"/>
      <c r="H273" s="916"/>
      <c r="I273" s="380"/>
      <c r="J273" s="381"/>
      <c r="K273" s="382"/>
      <c r="L273" s="379"/>
      <c r="M273" s="928"/>
      <c r="N273" s="929"/>
      <c r="O273" s="929"/>
      <c r="P273" s="929"/>
      <c r="Q273" s="929"/>
      <c r="R273" s="930"/>
      <c r="S273" s="928"/>
      <c r="T273" s="929"/>
      <c r="U273" s="929"/>
      <c r="V273" s="929"/>
      <c r="W273" s="929"/>
      <c r="X273" s="930"/>
    </row>
    <row r="274" spans="1:25" ht="24" customHeight="1">
      <c r="A274" s="918" t="str">
        <f>IF(P119&gt;0,"〇","")</f>
        <v>〇</v>
      </c>
      <c r="B274" s="919"/>
      <c r="C274" s="920" t="s">
        <v>648</v>
      </c>
      <c r="D274" s="921"/>
      <c r="E274" s="921"/>
      <c r="F274" s="921"/>
      <c r="G274" s="921"/>
      <c r="H274" s="921"/>
      <c r="I274" s="367" t="s">
        <v>306</v>
      </c>
      <c r="J274" s="368">
        <v>7</v>
      </c>
      <c r="K274" s="369" t="s">
        <v>307</v>
      </c>
      <c r="L274" s="383"/>
      <c r="M274" s="922" t="s">
        <v>649</v>
      </c>
      <c r="N274" s="923"/>
      <c r="O274" s="923"/>
      <c r="P274" s="923"/>
      <c r="Q274" s="923"/>
      <c r="R274" s="924"/>
      <c r="S274" s="922" t="s">
        <v>650</v>
      </c>
      <c r="T274" s="923"/>
      <c r="U274" s="923"/>
      <c r="V274" s="923"/>
      <c r="W274" s="923"/>
      <c r="X274" s="924"/>
      <c r="Y274" s="384"/>
    </row>
    <row r="275" spans="1:25" ht="24" customHeight="1">
      <c r="A275" s="931"/>
      <c r="B275" s="932"/>
      <c r="C275" s="933"/>
      <c r="D275" s="933"/>
      <c r="E275" s="933"/>
      <c r="F275" s="933"/>
      <c r="G275" s="933"/>
      <c r="H275" s="933"/>
      <c r="I275" s="371"/>
      <c r="J275" s="372" t="s">
        <v>636</v>
      </c>
      <c r="K275" s="373"/>
      <c r="L275" s="383"/>
      <c r="M275" s="925"/>
      <c r="N275" s="926"/>
      <c r="O275" s="926"/>
      <c r="P275" s="926"/>
      <c r="Q275" s="926"/>
      <c r="R275" s="927"/>
      <c r="S275" s="925"/>
      <c r="T275" s="926"/>
      <c r="U275" s="926"/>
      <c r="V275" s="926"/>
      <c r="W275" s="926"/>
      <c r="X275" s="927"/>
    </row>
    <row r="276" spans="1:25" ht="24" customHeight="1">
      <c r="A276" s="931"/>
      <c r="B276" s="932"/>
      <c r="C276" s="933"/>
      <c r="D276" s="933"/>
      <c r="E276" s="933"/>
      <c r="F276" s="933"/>
      <c r="G276" s="933"/>
      <c r="H276" s="933"/>
      <c r="I276" s="375" t="s">
        <v>306</v>
      </c>
      <c r="J276" s="376">
        <v>11</v>
      </c>
      <c r="K276" s="377" t="s">
        <v>307</v>
      </c>
      <c r="L276" s="383"/>
      <c r="M276" s="925"/>
      <c r="N276" s="926"/>
      <c r="O276" s="926"/>
      <c r="P276" s="926"/>
      <c r="Q276" s="926"/>
      <c r="R276" s="927"/>
      <c r="S276" s="925"/>
      <c r="T276" s="926"/>
      <c r="U276" s="926"/>
      <c r="V276" s="926"/>
      <c r="W276" s="926"/>
      <c r="X276" s="927"/>
    </row>
    <row r="277" spans="1:25" ht="119.45" customHeight="1">
      <c r="A277" s="934" t="str">
        <f>IF(S84&gt;0,"〇","")</f>
        <v/>
      </c>
      <c r="B277" s="935"/>
      <c r="C277" s="916"/>
      <c r="D277" s="916"/>
      <c r="E277" s="916"/>
      <c r="F277" s="916"/>
      <c r="G277" s="916"/>
      <c r="H277" s="916"/>
      <c r="I277" s="380"/>
      <c r="J277" s="381"/>
      <c r="K277" s="382"/>
      <c r="L277" s="383"/>
      <c r="M277" s="928"/>
      <c r="N277" s="929"/>
      <c r="O277" s="929"/>
      <c r="P277" s="929"/>
      <c r="Q277" s="929"/>
      <c r="R277" s="930"/>
      <c r="S277" s="928"/>
      <c r="T277" s="929"/>
      <c r="U277" s="929"/>
      <c r="V277" s="929"/>
      <c r="W277" s="929"/>
      <c r="X277" s="930"/>
    </row>
    <row r="278" spans="1:25" ht="7.15" customHeight="1">
      <c r="A278" s="385"/>
      <c r="B278" s="385"/>
      <c r="C278" s="386"/>
      <c r="D278" s="386"/>
      <c r="E278" s="386"/>
      <c r="F278" s="386"/>
      <c r="G278" s="386"/>
      <c r="H278" s="386"/>
      <c r="I278" s="386"/>
      <c r="J278" s="386"/>
      <c r="K278" s="386"/>
      <c r="L278" s="386"/>
      <c r="M278" s="386"/>
      <c r="N278" s="386"/>
      <c r="O278" s="386"/>
      <c r="P278" s="386"/>
      <c r="Q278" s="386"/>
      <c r="R278" s="386"/>
      <c r="S278" s="386"/>
      <c r="T278" s="386"/>
      <c r="U278" s="386"/>
      <c r="V278" s="386"/>
      <c r="W278" s="386"/>
      <c r="X278" s="386"/>
    </row>
    <row r="279" spans="1:25" ht="18" customHeight="1">
      <c r="A279" s="354"/>
      <c r="B279" s="355" t="s">
        <v>651</v>
      </c>
      <c r="C279" s="345" t="s">
        <v>652</v>
      </c>
      <c r="D279" s="345"/>
      <c r="E279" s="345"/>
      <c r="F279" s="345"/>
      <c r="G279" s="345"/>
      <c r="H279" s="345"/>
      <c r="I279" s="345"/>
      <c r="J279" s="345"/>
      <c r="K279" s="345"/>
      <c r="L279" s="345"/>
      <c r="M279" s="345"/>
      <c r="N279" s="345"/>
      <c r="O279" s="345"/>
      <c r="P279" s="345"/>
      <c r="Q279" s="345"/>
      <c r="R279" s="345"/>
      <c r="S279" s="345"/>
      <c r="T279" s="345"/>
      <c r="U279" s="345"/>
      <c r="V279" s="345"/>
      <c r="W279" s="345"/>
      <c r="X279" s="345"/>
    </row>
    <row r="280" spans="1:25" ht="45.75" customHeight="1">
      <c r="A280" s="354"/>
      <c r="B280" s="387" t="s">
        <v>653</v>
      </c>
      <c r="C280" s="917" t="s">
        <v>654</v>
      </c>
      <c r="D280" s="917"/>
      <c r="E280" s="917"/>
      <c r="F280" s="917"/>
      <c r="G280" s="917"/>
      <c r="H280" s="917"/>
      <c r="I280" s="917"/>
      <c r="J280" s="917"/>
      <c r="K280" s="917"/>
      <c r="L280" s="917"/>
      <c r="M280" s="917"/>
      <c r="N280" s="917"/>
      <c r="O280" s="917"/>
      <c r="P280" s="917"/>
      <c r="Q280" s="917"/>
      <c r="R280" s="917"/>
      <c r="S280" s="917"/>
      <c r="T280" s="917"/>
      <c r="U280" s="917"/>
      <c r="V280" s="917"/>
      <c r="W280" s="917"/>
      <c r="X280" s="917"/>
    </row>
  </sheetData>
  <dataConsolidate/>
  <mergeCells count="465">
    <mergeCell ref="A1:C1"/>
    <mergeCell ref="A3:X3"/>
    <mergeCell ref="A4:X4"/>
    <mergeCell ref="A10:J10"/>
    <mergeCell ref="K10:T10"/>
    <mergeCell ref="A11:J11"/>
    <mergeCell ref="K11:T11"/>
    <mergeCell ref="A15:J15"/>
    <mergeCell ref="K15:T15"/>
    <mergeCell ref="A16:J16"/>
    <mergeCell ref="K16:T16"/>
    <mergeCell ref="A17:T17"/>
    <mergeCell ref="A19:X19"/>
    <mergeCell ref="A12:J12"/>
    <mergeCell ref="K12:T12"/>
    <mergeCell ref="A13:J13"/>
    <mergeCell ref="K13:T13"/>
    <mergeCell ref="A14:J14"/>
    <mergeCell ref="K14:T14"/>
    <mergeCell ref="A23:E23"/>
    <mergeCell ref="F23:J23"/>
    <mergeCell ref="K23:N23"/>
    <mergeCell ref="O23:X23"/>
    <mergeCell ref="A24:E24"/>
    <mergeCell ref="F24:J24"/>
    <mergeCell ref="K24:N24"/>
    <mergeCell ref="O24:X24"/>
    <mergeCell ref="A21:E21"/>
    <mergeCell ref="F21:J21"/>
    <mergeCell ref="K21:N21"/>
    <mergeCell ref="O21:X21"/>
    <mergeCell ref="A22:E22"/>
    <mergeCell ref="F22:J22"/>
    <mergeCell ref="K22:N22"/>
    <mergeCell ref="O22:X22"/>
    <mergeCell ref="A27:E27"/>
    <mergeCell ref="F27:X27"/>
    <mergeCell ref="A32:F32"/>
    <mergeCell ref="H32:M32"/>
    <mergeCell ref="N32:T32"/>
    <mergeCell ref="A33:F33"/>
    <mergeCell ref="H33:M33"/>
    <mergeCell ref="N33:T33"/>
    <mergeCell ref="A25:E25"/>
    <mergeCell ref="F25:J25"/>
    <mergeCell ref="K25:N25"/>
    <mergeCell ref="O25:X25"/>
    <mergeCell ref="A26:E26"/>
    <mergeCell ref="F26:J26"/>
    <mergeCell ref="K26:N26"/>
    <mergeCell ref="O26:X26"/>
    <mergeCell ref="A42:B42"/>
    <mergeCell ref="C42:T42"/>
    <mergeCell ref="A43:B43"/>
    <mergeCell ref="C43:T43"/>
    <mergeCell ref="A44:B44"/>
    <mergeCell ref="C44:T44"/>
    <mergeCell ref="A34:X34"/>
    <mergeCell ref="A39:B39"/>
    <mergeCell ref="C39:T39"/>
    <mergeCell ref="A40:T40"/>
    <mergeCell ref="A41:B41"/>
    <mergeCell ref="C41:T41"/>
    <mergeCell ref="A50:B50"/>
    <mergeCell ref="C50:T50"/>
    <mergeCell ref="A54:B55"/>
    <mergeCell ref="C54:D55"/>
    <mergeCell ref="A56:B62"/>
    <mergeCell ref="C56:D62"/>
    <mergeCell ref="A46:B46"/>
    <mergeCell ref="C46:T46"/>
    <mergeCell ref="A47:T47"/>
    <mergeCell ref="A48:B48"/>
    <mergeCell ref="C48:T48"/>
    <mergeCell ref="A49:B49"/>
    <mergeCell ref="C49:T49"/>
    <mergeCell ref="A63:B63"/>
    <mergeCell ref="C63:D63"/>
    <mergeCell ref="B68:W68"/>
    <mergeCell ref="B69:K69"/>
    <mergeCell ref="M69:O70"/>
    <mergeCell ref="P69:S70"/>
    <mergeCell ref="T69:W70"/>
    <mergeCell ref="B70:D70"/>
    <mergeCell ref="E70:F70"/>
    <mergeCell ref="H70:I70"/>
    <mergeCell ref="P71:S71"/>
    <mergeCell ref="T71:W72"/>
    <mergeCell ref="B72:D72"/>
    <mergeCell ref="E72:F72"/>
    <mergeCell ref="H72:I72"/>
    <mergeCell ref="J72:K72"/>
    <mergeCell ref="M72:O72"/>
    <mergeCell ref="P72:S72"/>
    <mergeCell ref="J70:K70"/>
    <mergeCell ref="B71:D71"/>
    <mergeCell ref="E71:F71"/>
    <mergeCell ref="H71:I71"/>
    <mergeCell ref="J71:K71"/>
    <mergeCell ref="M71:O71"/>
    <mergeCell ref="B80:D80"/>
    <mergeCell ref="E80:H80"/>
    <mergeCell ref="I80:M80"/>
    <mergeCell ref="N80:R80"/>
    <mergeCell ref="S80:W80"/>
    <mergeCell ref="B81:X81"/>
    <mergeCell ref="B73:X73"/>
    <mergeCell ref="B74:X74"/>
    <mergeCell ref="B77:W77"/>
    <mergeCell ref="B78:H78"/>
    <mergeCell ref="I78:M79"/>
    <mergeCell ref="N78:R79"/>
    <mergeCell ref="S78:W79"/>
    <mergeCell ref="B79:D79"/>
    <mergeCell ref="E79:H79"/>
    <mergeCell ref="I87:J87"/>
    <mergeCell ref="B88:C88"/>
    <mergeCell ref="D88:E88"/>
    <mergeCell ref="F88:H88"/>
    <mergeCell ref="I88:J88"/>
    <mergeCell ref="K88:M88"/>
    <mergeCell ref="B82:X82"/>
    <mergeCell ref="B85:T85"/>
    <mergeCell ref="B86:J86"/>
    <mergeCell ref="K86:M87"/>
    <mergeCell ref="N86:O87"/>
    <mergeCell ref="P86:R87"/>
    <mergeCell ref="S86:T87"/>
    <mergeCell ref="B87:C87"/>
    <mergeCell ref="D87:E87"/>
    <mergeCell ref="F87:H87"/>
    <mergeCell ref="N88:O88"/>
    <mergeCell ref="P88:R90"/>
    <mergeCell ref="S88:T90"/>
    <mergeCell ref="B89:C89"/>
    <mergeCell ref="D89:E89"/>
    <mergeCell ref="F89:H89"/>
    <mergeCell ref="I89:J89"/>
    <mergeCell ref="K89:M89"/>
    <mergeCell ref="N89:O89"/>
    <mergeCell ref="B90:C90"/>
    <mergeCell ref="B92:X92"/>
    <mergeCell ref="B93:X93"/>
    <mergeCell ref="B96:F96"/>
    <mergeCell ref="H96:J96"/>
    <mergeCell ref="K96:R96"/>
    <mergeCell ref="B97:F97"/>
    <mergeCell ref="H97:J97"/>
    <mergeCell ref="K97:R97"/>
    <mergeCell ref="D90:E90"/>
    <mergeCell ref="F90:H90"/>
    <mergeCell ref="I90:J90"/>
    <mergeCell ref="K90:M90"/>
    <mergeCell ref="N90:O90"/>
    <mergeCell ref="B91:X91"/>
    <mergeCell ref="B100:F100"/>
    <mergeCell ref="H100:J100"/>
    <mergeCell ref="K100:R100"/>
    <mergeCell ref="B101:F101"/>
    <mergeCell ref="H101:J101"/>
    <mergeCell ref="K101:R101"/>
    <mergeCell ref="B98:F98"/>
    <mergeCell ref="H98:J98"/>
    <mergeCell ref="K98:R98"/>
    <mergeCell ref="B99:F99"/>
    <mergeCell ref="H99:J99"/>
    <mergeCell ref="K99:R99"/>
    <mergeCell ref="F109:H109"/>
    <mergeCell ref="I109:J109"/>
    <mergeCell ref="B110:C110"/>
    <mergeCell ref="D110:E110"/>
    <mergeCell ref="F110:H110"/>
    <mergeCell ref="I110:J110"/>
    <mergeCell ref="B102:R102"/>
    <mergeCell ref="B103:J103"/>
    <mergeCell ref="K103:R103"/>
    <mergeCell ref="B107:R107"/>
    <mergeCell ref="B108:J108"/>
    <mergeCell ref="K108:M109"/>
    <mergeCell ref="N108:O109"/>
    <mergeCell ref="P108:R109"/>
    <mergeCell ref="B109:C109"/>
    <mergeCell ref="D109:E109"/>
    <mergeCell ref="B117:J117"/>
    <mergeCell ref="K117:M118"/>
    <mergeCell ref="N117:O118"/>
    <mergeCell ref="P117:R118"/>
    <mergeCell ref="B118:C118"/>
    <mergeCell ref="D118:E118"/>
    <mergeCell ref="F118:H118"/>
    <mergeCell ref="I118:J118"/>
    <mergeCell ref="K110:M110"/>
    <mergeCell ref="N110:O110"/>
    <mergeCell ref="P110:R110"/>
    <mergeCell ref="B111:X111"/>
    <mergeCell ref="B112:X112"/>
    <mergeCell ref="B116:R116"/>
    <mergeCell ref="P119:R119"/>
    <mergeCell ref="B120:X120"/>
    <mergeCell ref="B121:X121"/>
    <mergeCell ref="B122:X122"/>
    <mergeCell ref="B129:C129"/>
    <mergeCell ref="D129:X129"/>
    <mergeCell ref="B119:C119"/>
    <mergeCell ref="D119:E119"/>
    <mergeCell ref="F119:H119"/>
    <mergeCell ref="I119:J119"/>
    <mergeCell ref="K119:M119"/>
    <mergeCell ref="N119:O119"/>
    <mergeCell ref="B133:C134"/>
    <mergeCell ref="D133:X133"/>
    <mergeCell ref="D134:X134"/>
    <mergeCell ref="B137:X137"/>
    <mergeCell ref="B138:M138"/>
    <mergeCell ref="N138:W138"/>
    <mergeCell ref="B130:C130"/>
    <mergeCell ref="D130:X130"/>
    <mergeCell ref="B131:C131"/>
    <mergeCell ref="D131:X131"/>
    <mergeCell ref="B132:C132"/>
    <mergeCell ref="D132:X132"/>
    <mergeCell ref="B141:C141"/>
    <mergeCell ref="D141:M141"/>
    <mergeCell ref="N141:W141"/>
    <mergeCell ref="B142:C142"/>
    <mergeCell ref="D142:M142"/>
    <mergeCell ref="N142:W142"/>
    <mergeCell ref="B139:C139"/>
    <mergeCell ref="D139:M139"/>
    <mergeCell ref="N139:W139"/>
    <mergeCell ref="B140:C140"/>
    <mergeCell ref="D140:M140"/>
    <mergeCell ref="N140:W140"/>
    <mergeCell ref="B145:C145"/>
    <mergeCell ref="D145:M145"/>
    <mergeCell ref="N145:W145"/>
    <mergeCell ref="B146:C146"/>
    <mergeCell ref="D146:M146"/>
    <mergeCell ref="N146:W146"/>
    <mergeCell ref="B143:C143"/>
    <mergeCell ref="D143:M143"/>
    <mergeCell ref="N143:W143"/>
    <mergeCell ref="B144:C144"/>
    <mergeCell ref="D144:M144"/>
    <mergeCell ref="N144:W144"/>
    <mergeCell ref="B154:X154"/>
    <mergeCell ref="A155:B155"/>
    <mergeCell ref="C155:X155"/>
    <mergeCell ref="A156:B156"/>
    <mergeCell ref="C156:X156"/>
    <mergeCell ref="A157:B157"/>
    <mergeCell ref="C157:X157"/>
    <mergeCell ref="B147:C147"/>
    <mergeCell ref="D147:M147"/>
    <mergeCell ref="N147:W147"/>
    <mergeCell ref="B148:C149"/>
    <mergeCell ref="D148:M148"/>
    <mergeCell ref="N148:W148"/>
    <mergeCell ref="D149:M149"/>
    <mergeCell ref="N149:W149"/>
    <mergeCell ref="A161:B161"/>
    <mergeCell ref="C161:X161"/>
    <mergeCell ref="A162:B162"/>
    <mergeCell ref="C162:X162"/>
    <mergeCell ref="A163:B163"/>
    <mergeCell ref="C163:X163"/>
    <mergeCell ref="A158:B158"/>
    <mergeCell ref="C158:X158"/>
    <mergeCell ref="A159:B159"/>
    <mergeCell ref="C159:X159"/>
    <mergeCell ref="A160:B160"/>
    <mergeCell ref="C160:X160"/>
    <mergeCell ref="A164:B164"/>
    <mergeCell ref="C164:X164"/>
    <mergeCell ref="A165:B165"/>
    <mergeCell ref="C165:X165"/>
    <mergeCell ref="A168:X168"/>
    <mergeCell ref="A169:C169"/>
    <mergeCell ref="D169:F169"/>
    <mergeCell ref="H169:I169"/>
    <mergeCell ref="J169:M169"/>
    <mergeCell ref="N169:O169"/>
    <mergeCell ref="A171:C171"/>
    <mergeCell ref="D171:X171"/>
    <mergeCell ref="A176:B176"/>
    <mergeCell ref="C176:X176"/>
    <mergeCell ref="A177:B177"/>
    <mergeCell ref="C177:X177"/>
    <mergeCell ref="P169:R169"/>
    <mergeCell ref="S169:W169"/>
    <mergeCell ref="A170:C170"/>
    <mergeCell ref="D170:F170"/>
    <mergeCell ref="H170:I170"/>
    <mergeCell ref="J170:M170"/>
    <mergeCell ref="N170:O170"/>
    <mergeCell ref="P170:R170"/>
    <mergeCell ref="S170:W170"/>
    <mergeCell ref="A181:B181"/>
    <mergeCell ref="C181:X181"/>
    <mergeCell ref="A182:B182"/>
    <mergeCell ref="C182:X182"/>
    <mergeCell ref="A183:B183"/>
    <mergeCell ref="C183:X183"/>
    <mergeCell ref="A178:B178"/>
    <mergeCell ref="C178:X178"/>
    <mergeCell ref="A179:B179"/>
    <mergeCell ref="C179:X179"/>
    <mergeCell ref="A180:B180"/>
    <mergeCell ref="C180:X180"/>
    <mergeCell ref="A187:X187"/>
    <mergeCell ref="A188:X188"/>
    <mergeCell ref="C190:X190"/>
    <mergeCell ref="A193:X193"/>
    <mergeCell ref="B194:W197"/>
    <mergeCell ref="A200:F200"/>
    <mergeCell ref="H200:J200"/>
    <mergeCell ref="K200:O200"/>
    <mergeCell ref="A184:B184"/>
    <mergeCell ref="C184:X184"/>
    <mergeCell ref="A185:B185"/>
    <mergeCell ref="C185:X185"/>
    <mergeCell ref="A186:B186"/>
    <mergeCell ref="C186:X186"/>
    <mergeCell ref="A204:B204"/>
    <mergeCell ref="C204:I204"/>
    <mergeCell ref="J204:P204"/>
    <mergeCell ref="R204:X204"/>
    <mergeCell ref="A205:B219"/>
    <mergeCell ref="C205:I206"/>
    <mergeCell ref="J205:P205"/>
    <mergeCell ref="R205:X205"/>
    <mergeCell ref="J206:P206"/>
    <mergeCell ref="R206:X206"/>
    <mergeCell ref="C207:I210"/>
    <mergeCell ref="J207:P207"/>
    <mergeCell ref="R207:X207"/>
    <mergeCell ref="J208:P208"/>
    <mergeCell ref="R208:X208"/>
    <mergeCell ref="J209:P209"/>
    <mergeCell ref="R209:X209"/>
    <mergeCell ref="J210:P210"/>
    <mergeCell ref="R210:X210"/>
    <mergeCell ref="C211:I214"/>
    <mergeCell ref="J211:P211"/>
    <mergeCell ref="R211:X211"/>
    <mergeCell ref="J212:P212"/>
    <mergeCell ref="R212:X212"/>
    <mergeCell ref="J213:P213"/>
    <mergeCell ref="R213:X213"/>
    <mergeCell ref="J214:P214"/>
    <mergeCell ref="R214:X214"/>
    <mergeCell ref="C215:I218"/>
    <mergeCell ref="J215:P215"/>
    <mergeCell ref="R215:X215"/>
    <mergeCell ref="J216:P216"/>
    <mergeCell ref="R216:X216"/>
    <mergeCell ref="J217:P217"/>
    <mergeCell ref="R217:X217"/>
    <mergeCell ref="J218:P218"/>
    <mergeCell ref="R218:X218"/>
    <mergeCell ref="C219:I219"/>
    <mergeCell ref="J219:P219"/>
    <mergeCell ref="R219:X219"/>
    <mergeCell ref="A220:X220"/>
    <mergeCell ref="B224:E224"/>
    <mergeCell ref="F224:I224"/>
    <mergeCell ref="J224:M224"/>
    <mergeCell ref="N224:P224"/>
    <mergeCell ref="R224:T224"/>
    <mergeCell ref="U224:X224"/>
    <mergeCell ref="B226:E226"/>
    <mergeCell ref="F226:I226"/>
    <mergeCell ref="J226:M226"/>
    <mergeCell ref="N226:P226"/>
    <mergeCell ref="R226:T226"/>
    <mergeCell ref="U226:X226"/>
    <mergeCell ref="B225:E225"/>
    <mergeCell ref="F225:I225"/>
    <mergeCell ref="J225:M225"/>
    <mergeCell ref="N225:P225"/>
    <mergeCell ref="R225:T225"/>
    <mergeCell ref="U225:X225"/>
    <mergeCell ref="F229:I229"/>
    <mergeCell ref="F231:X231"/>
    <mergeCell ref="F234:I234"/>
    <mergeCell ref="F236:X236"/>
    <mergeCell ref="A239:K241"/>
    <mergeCell ref="M239:X239"/>
    <mergeCell ref="M240:T240"/>
    <mergeCell ref="U240:W240"/>
    <mergeCell ref="M241:X241"/>
    <mergeCell ref="A247:C247"/>
    <mergeCell ref="D247:T247"/>
    <mergeCell ref="A248:C248"/>
    <mergeCell ref="D248:T248"/>
    <mergeCell ref="B254:X254"/>
    <mergeCell ref="A255:B255"/>
    <mergeCell ref="C255:H255"/>
    <mergeCell ref="I255:K255"/>
    <mergeCell ref="M255:R255"/>
    <mergeCell ref="S255:X255"/>
    <mergeCell ref="A256:B256"/>
    <mergeCell ref="C256:H256"/>
    <mergeCell ref="M256:R259"/>
    <mergeCell ref="S256:X259"/>
    <mergeCell ref="A257:B257"/>
    <mergeCell ref="C257:H257"/>
    <mergeCell ref="A258:B258"/>
    <mergeCell ref="C258:H258"/>
    <mergeCell ref="A259:B259"/>
    <mergeCell ref="C259:H259"/>
    <mergeCell ref="M261:R261"/>
    <mergeCell ref="S261:X261"/>
    <mergeCell ref="A262:B262"/>
    <mergeCell ref="C262:H262"/>
    <mergeCell ref="M262:R265"/>
    <mergeCell ref="S262:X265"/>
    <mergeCell ref="A263:B263"/>
    <mergeCell ref="I259:K259"/>
    <mergeCell ref="A260:B260"/>
    <mergeCell ref="C260:H260"/>
    <mergeCell ref="I260:K260"/>
    <mergeCell ref="M260:R260"/>
    <mergeCell ref="S260:X260"/>
    <mergeCell ref="C263:H263"/>
    <mergeCell ref="A264:B264"/>
    <mergeCell ref="C264:H264"/>
    <mergeCell ref="A265:B265"/>
    <mergeCell ref="C265:H265"/>
    <mergeCell ref="I265:K265"/>
    <mergeCell ref="A261:B261"/>
    <mergeCell ref="C261:H261"/>
    <mergeCell ref="I261:K261"/>
    <mergeCell ref="A266:B266"/>
    <mergeCell ref="C266:H266"/>
    <mergeCell ref="M266:R269"/>
    <mergeCell ref="S266:X269"/>
    <mergeCell ref="A267:B267"/>
    <mergeCell ref="C267:H267"/>
    <mergeCell ref="A268:B268"/>
    <mergeCell ref="C268:H268"/>
    <mergeCell ref="A269:B269"/>
    <mergeCell ref="C269:H269"/>
    <mergeCell ref="I269:K269"/>
    <mergeCell ref="A270:B270"/>
    <mergeCell ref="C270:H270"/>
    <mergeCell ref="M270:R273"/>
    <mergeCell ref="S270:X273"/>
    <mergeCell ref="A271:B271"/>
    <mergeCell ref="C271:H271"/>
    <mergeCell ref="A272:B272"/>
    <mergeCell ref="C272:H272"/>
    <mergeCell ref="A273:B273"/>
    <mergeCell ref="C277:H277"/>
    <mergeCell ref="C280:X280"/>
    <mergeCell ref="C273:H273"/>
    <mergeCell ref="A274:B274"/>
    <mergeCell ref="C274:H274"/>
    <mergeCell ref="M274:R277"/>
    <mergeCell ref="S274:X277"/>
    <mergeCell ref="A275:B275"/>
    <mergeCell ref="C275:H275"/>
    <mergeCell ref="A276:B276"/>
    <mergeCell ref="C276:H276"/>
    <mergeCell ref="A277:B277"/>
  </mergeCells>
  <phoneticPr fontId="4"/>
  <dataValidations count="7">
    <dataValidation type="list" allowBlank="1" showInputMessage="1" showErrorMessage="1" prompt="年度を選択" sqref="F224:P224 R224:X224 F229:I229 F234:I234" xr:uid="{56468B5B-6BDC-4BF2-B77B-C6A032BA3B44}">
      <formula1>"令和7年度,令和8年度,令和9年度,令和10年度,令和11年度"</formula1>
    </dataValidation>
    <dataValidation type="list" allowBlank="1" showInputMessage="1" prompt="取組終了年度を入力_x000a_（加算額は取組期間内に限り交付されます）" sqref="J258 J264 J268 J272 J276" xr:uid="{00D25F3E-F096-4709-A41D-FC9A723D7056}">
      <formula1>"7,8,9,10,11"</formula1>
    </dataValidation>
    <dataValidation type="list" allowBlank="1" showInputMessage="1" prompt="取組開始年度を入力" sqref="J256 J262 J266 J270 J274" xr:uid="{9A890C0A-254F-490E-81D5-0ABBBF5C5730}">
      <formula1>"7,8,9,10,11"</formula1>
    </dataValidation>
    <dataValidation type="list" allowBlank="1" showInputMessage="1" showErrorMessage="1" prompt="該当する場合に「✓」を選択" sqref="A155:B155" xr:uid="{1C702FD5-52BD-4422-84E6-652B0782CC6B}">
      <formula1>"　,✓,"</formula1>
    </dataValidation>
    <dataValidation type="list" allowBlank="1" showInputMessage="1" prompt="該当する項目に「〇」を記載" sqref="A41:B44 C130:C132 H169:I170 N169:O170 A157:B165 A177:B186 A48:B50 B130:B133 B139:B148 C139:C147" xr:uid="{BE6FEA81-BA1A-4232-BF73-6D064E8DFDC4}">
      <formula1>"　,〇,"</formula1>
    </dataValidation>
    <dataValidation type="list" allowBlank="1" showInputMessage="1" prompt="下記のア～ウから該当する役割を選択" sqref="F22:J26" xr:uid="{E8B8ABAF-8097-4C1C-B9B7-5533DD9256CC}">
      <formula1>"ア,イ,ウ"</formula1>
    </dataValidation>
    <dataValidation type="list" allowBlank="1" showInputMessage="1" showErrorMessage="1" sqref="F28:J28" xr:uid="{482D879B-B3E1-4419-AD3C-B70297D08B57}">
      <formula1>"ア,イ,ウ"</formula1>
    </dataValidation>
  </dataValidations>
  <printOptions horizontalCentered="1"/>
  <pageMargins left="0.59055118110236227" right="0.31496062992125984" top="0.74803149606299213" bottom="0.74803149606299213" header="0.31496062992125984" footer="0.31496062992125984"/>
  <pageSetup paperSize="9" scale="49" fitToWidth="0" fitToHeight="0" orientation="portrait" r:id="rId1"/>
  <rowBreaks count="5" manualBreakCount="5">
    <brk id="51" max="23" man="1"/>
    <brk id="123" max="23" man="1"/>
    <brk id="151" max="23" man="1"/>
    <brk id="198" max="23" man="1"/>
    <brk id="250"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BC72-3057-40A6-AF94-218BF04564A7}">
  <sheetPr>
    <tabColor rgb="FFCCFFCC"/>
    <pageSetUpPr fitToPage="1"/>
  </sheetPr>
  <dimension ref="A1:CJ139"/>
  <sheetViews>
    <sheetView showGridLines="0" view="pageBreakPreview" zoomScale="90" zoomScaleNormal="100" zoomScaleSheetLayoutView="90" workbookViewId="0">
      <selection activeCell="B3" sqref="B3:E3"/>
    </sheetView>
  </sheetViews>
  <sheetFormatPr defaultRowHeight="13.5"/>
  <cols>
    <col min="1" max="1" width="2.875" style="50" customWidth="1"/>
    <col min="2" max="35" width="2.625" style="134" customWidth="1"/>
    <col min="36" max="16384" width="9" style="50"/>
  </cols>
  <sheetData>
    <row r="1" spans="1:35" ht="15.6" customHeight="1">
      <c r="A1" s="388"/>
      <c r="AH1" s="389" t="s">
        <v>655</v>
      </c>
      <c r="AI1" s="390"/>
    </row>
    <row r="2" spans="1:35" s="49" customFormat="1" ht="15.6" customHeight="1">
      <c r="A2" s="391"/>
      <c r="B2" s="52" t="s">
        <v>51</v>
      </c>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392"/>
    </row>
    <row r="3" spans="1:35" s="134" customFormat="1" ht="36" customHeight="1">
      <c r="A3" s="393"/>
      <c r="B3" s="1257" t="s">
        <v>656</v>
      </c>
      <c r="C3" s="1257"/>
      <c r="D3" s="1257"/>
      <c r="E3" s="1257"/>
      <c r="F3" s="1257" t="s">
        <v>657</v>
      </c>
      <c r="G3" s="1257"/>
      <c r="H3" s="1257"/>
      <c r="I3" s="1257"/>
      <c r="J3" s="1257"/>
      <c r="K3" s="1257"/>
      <c r="L3" s="1257" t="s">
        <v>658</v>
      </c>
      <c r="M3" s="1257"/>
      <c r="N3" s="1257"/>
      <c r="O3" s="1257"/>
      <c r="P3" s="1257"/>
      <c r="Q3" s="1257"/>
      <c r="R3" s="1257"/>
      <c r="S3" s="1257" t="s">
        <v>659</v>
      </c>
      <c r="T3" s="1257"/>
      <c r="U3" s="1257"/>
      <c r="V3" s="1257"/>
      <c r="W3" s="1257"/>
      <c r="X3" s="1257"/>
      <c r="Y3" s="1257"/>
      <c r="Z3" s="1257"/>
      <c r="AA3" s="1257"/>
      <c r="AB3" s="1257"/>
      <c r="AC3" s="1257" t="s">
        <v>660</v>
      </c>
      <c r="AD3" s="1257"/>
      <c r="AE3" s="1257"/>
      <c r="AF3" s="1257"/>
      <c r="AG3" s="1257"/>
      <c r="AH3" s="1257"/>
      <c r="AI3" s="390"/>
    </row>
    <row r="4" spans="1:35" s="134" customFormat="1" ht="46.9" customHeight="1">
      <c r="A4" s="393"/>
      <c r="B4" s="1247" t="s">
        <v>661</v>
      </c>
      <c r="C4" s="1248"/>
      <c r="D4" s="1248"/>
      <c r="E4" s="1249"/>
      <c r="F4" s="1250" t="s">
        <v>662</v>
      </c>
      <c r="G4" s="1250"/>
      <c r="H4" s="1250"/>
      <c r="I4" s="1250"/>
      <c r="J4" s="1250"/>
      <c r="K4" s="1250"/>
      <c r="L4" s="1251" t="s">
        <v>663</v>
      </c>
      <c r="M4" s="1252"/>
      <c r="N4" s="1252"/>
      <c r="O4" s="1252"/>
      <c r="P4" s="1252"/>
      <c r="Q4" s="1252"/>
      <c r="R4" s="1253"/>
      <c r="S4" s="1254" t="s">
        <v>664</v>
      </c>
      <c r="T4" s="1255"/>
      <c r="U4" s="1255"/>
      <c r="V4" s="1255"/>
      <c r="W4" s="1255"/>
      <c r="X4" s="1255"/>
      <c r="Y4" s="1255"/>
      <c r="Z4" s="1255"/>
      <c r="AA4" s="1255"/>
      <c r="AB4" s="1256"/>
      <c r="AC4" s="1251" t="s">
        <v>665</v>
      </c>
      <c r="AD4" s="1252"/>
      <c r="AE4" s="1252"/>
      <c r="AF4" s="1252"/>
      <c r="AG4" s="1252"/>
      <c r="AH4" s="1253"/>
      <c r="AI4" s="390"/>
    </row>
    <row r="5" spans="1:35" s="134" customFormat="1" ht="49.15" customHeight="1">
      <c r="A5" s="393"/>
      <c r="B5" s="1247" t="s">
        <v>666</v>
      </c>
      <c r="C5" s="1248"/>
      <c r="D5" s="1248"/>
      <c r="E5" s="1249"/>
      <c r="F5" s="1250" t="s">
        <v>667</v>
      </c>
      <c r="G5" s="1250"/>
      <c r="H5" s="1250"/>
      <c r="I5" s="1250"/>
      <c r="J5" s="1250"/>
      <c r="K5" s="1250"/>
      <c r="L5" s="1251" t="s">
        <v>663</v>
      </c>
      <c r="M5" s="1252"/>
      <c r="N5" s="1252"/>
      <c r="O5" s="1252"/>
      <c r="P5" s="1252"/>
      <c r="Q5" s="1252"/>
      <c r="R5" s="1253"/>
      <c r="S5" s="1254" t="s">
        <v>664</v>
      </c>
      <c r="T5" s="1255"/>
      <c r="U5" s="1255"/>
      <c r="V5" s="1255"/>
      <c r="W5" s="1255"/>
      <c r="X5" s="1255"/>
      <c r="Y5" s="1255"/>
      <c r="Z5" s="1255"/>
      <c r="AA5" s="1255"/>
      <c r="AB5" s="1256"/>
      <c r="AC5" s="1251" t="s">
        <v>665</v>
      </c>
      <c r="AD5" s="1252"/>
      <c r="AE5" s="1252"/>
      <c r="AF5" s="1252"/>
      <c r="AG5" s="1252"/>
      <c r="AH5" s="1253"/>
      <c r="AI5" s="390"/>
    </row>
    <row r="6" spans="1:35" s="134" customFormat="1" ht="54" customHeight="1">
      <c r="A6" s="393"/>
      <c r="B6" s="1257" t="s">
        <v>668</v>
      </c>
      <c r="C6" s="1257"/>
      <c r="D6" s="1257"/>
      <c r="E6" s="1257"/>
      <c r="F6" s="1258" t="s">
        <v>669</v>
      </c>
      <c r="G6" s="1258"/>
      <c r="H6" s="1258"/>
      <c r="I6" s="1258"/>
      <c r="J6" s="1258"/>
      <c r="K6" s="1258"/>
      <c r="L6" s="1258" t="s">
        <v>670</v>
      </c>
      <c r="M6" s="1258"/>
      <c r="N6" s="1258"/>
      <c r="O6" s="1258"/>
      <c r="P6" s="1258"/>
      <c r="Q6" s="1258"/>
      <c r="R6" s="1258"/>
      <c r="S6" s="1259" t="s">
        <v>671</v>
      </c>
      <c r="T6" s="1259"/>
      <c r="U6" s="1259"/>
      <c r="V6" s="1259"/>
      <c r="W6" s="1259"/>
      <c r="X6" s="1259"/>
      <c r="Y6" s="1259"/>
      <c r="Z6" s="1259"/>
      <c r="AA6" s="1259"/>
      <c r="AB6" s="1259"/>
      <c r="AC6" s="1258" t="s">
        <v>672</v>
      </c>
      <c r="AD6" s="1258"/>
      <c r="AE6" s="1258"/>
      <c r="AF6" s="1258"/>
      <c r="AG6" s="1258"/>
      <c r="AH6" s="1258"/>
      <c r="AI6" s="390"/>
    </row>
    <row r="7" spans="1:35" s="134" customFormat="1" ht="13.5" customHeight="1">
      <c r="A7" s="393"/>
      <c r="AI7" s="390"/>
    </row>
    <row r="8" spans="1:35" s="134" customFormat="1" ht="13.5" customHeight="1">
      <c r="A8" s="393"/>
      <c r="AI8" s="390"/>
    </row>
    <row r="9" spans="1:35">
      <c r="A9" s="388"/>
      <c r="AI9" s="390"/>
    </row>
    <row r="10" spans="1:35" s="134" customFormat="1" ht="13.5" customHeight="1">
      <c r="A10" s="393"/>
      <c r="AI10" s="390"/>
    </row>
    <row r="11" spans="1:35" s="134" customFormat="1" ht="13.5" customHeight="1">
      <c r="A11" s="393"/>
      <c r="AI11" s="390"/>
    </row>
    <row r="12" spans="1:35" s="134" customFormat="1" ht="13.5" customHeight="1">
      <c r="A12" s="393"/>
      <c r="AI12" s="390"/>
    </row>
    <row r="13" spans="1:35" s="134" customFormat="1" ht="13.5" customHeight="1">
      <c r="A13" s="393"/>
      <c r="AI13" s="390"/>
    </row>
    <row r="14" spans="1:35" s="134" customFormat="1" ht="13.5" customHeight="1">
      <c r="A14" s="393"/>
      <c r="AI14" s="390"/>
    </row>
    <row r="15" spans="1:35" s="134" customFormat="1" ht="13.5" customHeight="1">
      <c r="A15" s="393"/>
      <c r="AI15" s="390"/>
    </row>
    <row r="16" spans="1:35" s="134" customFormat="1" ht="13.5" customHeight="1">
      <c r="A16" s="393"/>
      <c r="AI16" s="390"/>
    </row>
    <row r="17" spans="1:88" s="134" customFormat="1" ht="13.5" customHeight="1">
      <c r="A17" s="393"/>
      <c r="AI17" s="390"/>
    </row>
    <row r="18" spans="1:88" s="134" customFormat="1" ht="13.5" customHeight="1">
      <c r="A18" s="393"/>
      <c r="AI18" s="390"/>
    </row>
    <row r="19" spans="1:88" s="134" customFormat="1" ht="13.5" customHeight="1">
      <c r="A19" s="393"/>
      <c r="AI19" s="390"/>
    </row>
    <row r="20" spans="1:88" s="134" customFormat="1" ht="13.5" customHeight="1">
      <c r="A20" s="393"/>
      <c r="AI20" s="390"/>
    </row>
    <row r="21" spans="1:88" s="134" customFormat="1" ht="13.5" customHeight="1">
      <c r="A21" s="393"/>
      <c r="AI21" s="390"/>
    </row>
    <row r="22" spans="1:88" s="134" customFormat="1" ht="13.5" customHeight="1">
      <c r="A22" s="393"/>
      <c r="AI22" s="390"/>
    </row>
    <row r="23" spans="1:88" s="134" customFormat="1" ht="13.5" customHeight="1">
      <c r="A23" s="393"/>
      <c r="AI23" s="390"/>
    </row>
    <row r="24" spans="1:88" s="134" customFormat="1">
      <c r="A24" s="388"/>
      <c r="AI24" s="39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row>
    <row r="25" spans="1:88" s="134" customFormat="1" ht="13.5" customHeight="1">
      <c r="A25" s="393"/>
      <c r="AI25" s="390"/>
    </row>
    <row r="26" spans="1:88" s="134" customFormat="1" ht="13.5" customHeight="1">
      <c r="A26" s="393"/>
      <c r="AI26" s="390"/>
    </row>
    <row r="27" spans="1:88" s="134" customFormat="1" ht="13.5" customHeight="1">
      <c r="A27" s="393"/>
      <c r="AI27" s="390"/>
    </row>
    <row r="28" spans="1:88" s="134" customFormat="1" ht="13.5" customHeight="1">
      <c r="A28" s="393"/>
      <c r="AI28" s="390"/>
    </row>
    <row r="29" spans="1:88" s="134" customFormat="1" ht="13.5" customHeight="1">
      <c r="A29" s="393"/>
      <c r="AI29" s="390"/>
    </row>
    <row r="30" spans="1:88" s="134" customFormat="1" ht="13.5" customHeight="1">
      <c r="A30" s="393"/>
      <c r="AI30" s="390"/>
    </row>
    <row r="31" spans="1:88" s="134" customFormat="1" ht="13.5" customHeight="1">
      <c r="A31" s="393"/>
      <c r="AI31" s="390"/>
    </row>
    <row r="32" spans="1:88" s="134" customFormat="1" ht="13.5" customHeight="1" thickBot="1">
      <c r="A32" s="394"/>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c r="AA32" s="395"/>
      <c r="AB32" s="395"/>
      <c r="AC32" s="395"/>
      <c r="AD32" s="395"/>
      <c r="AE32" s="395"/>
      <c r="AF32" s="395"/>
      <c r="AG32" s="395"/>
      <c r="AH32" s="395"/>
      <c r="AI32" s="396"/>
    </row>
    <row r="33" s="134" customFormat="1" ht="27" customHeight="1"/>
    <row r="34" s="134" customFormat="1" ht="13.5" customHeight="1"/>
    <row r="35" s="134" customFormat="1" ht="13.5" customHeight="1"/>
    <row r="36" s="134" customFormat="1" ht="13.5" customHeight="1"/>
    <row r="37" s="134" customFormat="1" ht="13.5" customHeight="1"/>
    <row r="38" s="134" customFormat="1" ht="13.5" customHeight="1"/>
    <row r="39" s="134" customFormat="1"/>
    <row r="40" s="134" customFormat="1" ht="13.5" customHeight="1"/>
    <row r="41" s="134" customFormat="1" ht="13.5" customHeight="1"/>
    <row r="42" s="134" customFormat="1" ht="13.5" customHeight="1"/>
    <row r="43" s="134" customFormat="1" ht="13.5" customHeight="1"/>
    <row r="44" s="134" customFormat="1" ht="13.5" customHeight="1"/>
    <row r="45" s="134" customFormat="1" ht="13.5" customHeight="1"/>
    <row r="46" s="134" customFormat="1" ht="13.5" customHeight="1"/>
    <row r="47" s="134" customFormat="1" ht="13.5" customHeight="1"/>
    <row r="48" s="134" customFormat="1" ht="13.5" customHeight="1"/>
    <row r="49" s="134" customFormat="1" ht="13.5" customHeight="1"/>
    <row r="50" s="134" customFormat="1" ht="13.5" customHeight="1"/>
    <row r="51" s="134" customFormat="1" ht="13.5" customHeight="1"/>
    <row r="52" s="134" customFormat="1" ht="27" customHeight="1"/>
    <row r="53" s="134" customFormat="1" ht="13.5" customHeight="1"/>
    <row r="54" s="134" customFormat="1" ht="27" customHeight="1"/>
    <row r="55" s="134" customFormat="1" ht="13.5" customHeight="1"/>
    <row r="56" s="134" customFormat="1" ht="13.5" customHeight="1"/>
    <row r="57" s="134" customFormat="1" ht="13.5" customHeight="1"/>
    <row r="58" s="134" customFormat="1" ht="13.5" customHeight="1"/>
    <row r="59" s="134" customFormat="1" ht="13.5" customHeight="1"/>
    <row r="60" s="134" customFormat="1" ht="13.5" customHeight="1"/>
    <row r="61" s="134" customFormat="1" ht="13.5" customHeight="1"/>
    <row r="62" s="134" customFormat="1" ht="13.5" customHeight="1"/>
    <row r="63" s="134" customFormat="1" ht="13.5" customHeight="1"/>
    <row r="64" s="134" customFormat="1" ht="27" customHeight="1"/>
    <row r="65" s="134" customFormat="1" ht="27" customHeight="1"/>
    <row r="68" s="134" customFormat="1"/>
    <row r="69" s="134" customFormat="1"/>
    <row r="86" ht="40.5" customHeight="1"/>
    <row r="114" ht="13.5" customHeight="1"/>
    <row r="129" ht="13.5" customHeight="1"/>
    <row r="138" ht="40.5" customHeight="1"/>
    <row r="139" ht="40.5" customHeight="1"/>
  </sheetData>
  <mergeCells count="20">
    <mergeCell ref="B4:E4"/>
    <mergeCell ref="F4:K4"/>
    <mergeCell ref="L4:R4"/>
    <mergeCell ref="S4:AB4"/>
    <mergeCell ref="AC4:AH4"/>
    <mergeCell ref="B3:E3"/>
    <mergeCell ref="F3:K3"/>
    <mergeCell ref="L3:R3"/>
    <mergeCell ref="S3:AB3"/>
    <mergeCell ref="AC3:AH3"/>
    <mergeCell ref="B6:E6"/>
    <mergeCell ref="F6:K6"/>
    <mergeCell ref="L6:R6"/>
    <mergeCell ref="S6:AB6"/>
    <mergeCell ref="AC6:AH6"/>
    <mergeCell ref="B5:E5"/>
    <mergeCell ref="F5:K5"/>
    <mergeCell ref="L5:R5"/>
    <mergeCell ref="S5:AB5"/>
    <mergeCell ref="AC5:AH5"/>
  </mergeCells>
  <phoneticPr fontId="4"/>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E5A73-551F-4E13-A819-238D09B25F34}">
  <sheetPr>
    <tabColor rgb="FFCCFFCC"/>
  </sheetPr>
  <dimension ref="A1:J48"/>
  <sheetViews>
    <sheetView view="pageBreakPreview" zoomScaleNormal="70" zoomScaleSheetLayoutView="100" workbookViewId="0">
      <selection activeCell="D3" sqref="D3:I3"/>
    </sheetView>
  </sheetViews>
  <sheetFormatPr defaultRowHeight="13.5"/>
  <cols>
    <col min="1" max="1" width="2.625" style="50" customWidth="1"/>
    <col min="2" max="2" width="3.625" style="397" customWidth="1"/>
    <col min="3" max="3" width="10.625" style="397" customWidth="1"/>
    <col min="4" max="4" width="45.625" style="50" customWidth="1"/>
    <col min="5" max="5" width="10.625" style="397" customWidth="1"/>
    <col min="6" max="6" width="1.375" style="50" customWidth="1"/>
    <col min="7" max="7" width="3.625" style="50" customWidth="1"/>
    <col min="8" max="8" width="10.625" style="50" customWidth="1"/>
    <col min="9" max="9" width="45.625" style="50" customWidth="1"/>
    <col min="10" max="10" width="10.625" style="50" customWidth="1"/>
    <col min="11" max="11" width="2.625" style="50" customWidth="1"/>
    <col min="12" max="16384" width="9" style="50"/>
  </cols>
  <sheetData>
    <row r="1" spans="1:10">
      <c r="J1" s="139" t="s">
        <v>673</v>
      </c>
    </row>
    <row r="3" spans="1:10" ht="21">
      <c r="A3" s="398"/>
      <c r="D3" s="1279" t="s">
        <v>674</v>
      </c>
      <c r="E3" s="1279"/>
      <c r="F3" s="1279"/>
      <c r="G3" s="1279"/>
      <c r="H3" s="1279"/>
      <c r="I3" s="1279"/>
    </row>
    <row r="5" spans="1:10" ht="12.95" customHeight="1">
      <c r="B5" s="1267"/>
      <c r="C5" s="1275" t="s">
        <v>675</v>
      </c>
      <c r="D5" s="1277" t="s">
        <v>676</v>
      </c>
      <c r="E5" s="1275" t="s">
        <v>677</v>
      </c>
      <c r="G5" s="706"/>
      <c r="H5" s="1261" t="s">
        <v>675</v>
      </c>
      <c r="I5" s="1262" t="s">
        <v>678</v>
      </c>
      <c r="J5" s="1261" t="s">
        <v>677</v>
      </c>
    </row>
    <row r="6" spans="1:10" ht="12.95" customHeight="1">
      <c r="B6" s="1268"/>
      <c r="C6" s="1276"/>
      <c r="D6" s="1278"/>
      <c r="E6" s="1276"/>
      <c r="G6" s="706"/>
      <c r="H6" s="1261"/>
      <c r="I6" s="1262"/>
      <c r="J6" s="1261"/>
    </row>
    <row r="7" spans="1:10" ht="12.95" customHeight="1">
      <c r="B7" s="1267" t="s">
        <v>679</v>
      </c>
      <c r="C7" s="1269" t="s">
        <v>237</v>
      </c>
      <c r="D7" s="1272" t="s">
        <v>680</v>
      </c>
      <c r="E7" s="1269" t="s">
        <v>237</v>
      </c>
      <c r="G7" s="706"/>
      <c r="H7" s="1261"/>
      <c r="I7" s="1262"/>
      <c r="J7" s="1261"/>
    </row>
    <row r="8" spans="1:10" ht="12.95" customHeight="1">
      <c r="B8" s="710"/>
      <c r="C8" s="1270"/>
      <c r="D8" s="1273"/>
      <c r="E8" s="1270"/>
      <c r="G8" s="706" t="s">
        <v>681</v>
      </c>
      <c r="H8" s="1263" t="s">
        <v>237</v>
      </c>
      <c r="I8" s="1264" t="s">
        <v>682</v>
      </c>
      <c r="J8" s="1263" t="s">
        <v>237</v>
      </c>
    </row>
    <row r="9" spans="1:10" ht="12.95" customHeight="1">
      <c r="B9" s="710"/>
      <c r="C9" s="1270"/>
      <c r="D9" s="1273"/>
      <c r="E9" s="1270"/>
      <c r="G9" s="706"/>
      <c r="H9" s="1263"/>
      <c r="I9" s="1264"/>
      <c r="J9" s="1263"/>
    </row>
    <row r="10" spans="1:10" ht="12.95" customHeight="1">
      <c r="B10" s="1268"/>
      <c r="C10" s="1271"/>
      <c r="D10" s="1274"/>
      <c r="E10" s="1271"/>
      <c r="G10" s="706"/>
      <c r="H10" s="1263"/>
      <c r="I10" s="1264"/>
      <c r="J10" s="1263"/>
    </row>
    <row r="11" spans="1:10" ht="12.95" customHeight="1">
      <c r="B11" s="706" t="s">
        <v>683</v>
      </c>
      <c r="C11" s="1263" t="s">
        <v>237</v>
      </c>
      <c r="D11" s="1266" t="s">
        <v>684</v>
      </c>
      <c r="E11" s="1263" t="s">
        <v>237</v>
      </c>
      <c r="I11" s="399"/>
    </row>
    <row r="12" spans="1:10" ht="12.95" customHeight="1">
      <c r="B12" s="706"/>
      <c r="C12" s="1263"/>
      <c r="D12" s="1266"/>
      <c r="E12" s="1263"/>
      <c r="G12" s="1267"/>
      <c r="H12" s="1275" t="s">
        <v>675</v>
      </c>
      <c r="I12" s="1277" t="s">
        <v>685</v>
      </c>
      <c r="J12" s="1275" t="s">
        <v>677</v>
      </c>
    </row>
    <row r="13" spans="1:10" ht="12.95" customHeight="1">
      <c r="B13" s="706"/>
      <c r="C13" s="1263"/>
      <c r="D13" s="1266"/>
      <c r="E13" s="1263"/>
      <c r="G13" s="1268"/>
      <c r="H13" s="1276"/>
      <c r="I13" s="1278"/>
      <c r="J13" s="1276"/>
    </row>
    <row r="14" spans="1:10" ht="12.95" customHeight="1">
      <c r="B14" s="706"/>
      <c r="C14" s="1263"/>
      <c r="D14" s="1266"/>
      <c r="E14" s="1263"/>
      <c r="G14" s="1267" t="s">
        <v>686</v>
      </c>
      <c r="H14" s="1269" t="s">
        <v>237</v>
      </c>
      <c r="I14" s="1272" t="s">
        <v>687</v>
      </c>
      <c r="J14" s="1269" t="s">
        <v>237</v>
      </c>
    </row>
    <row r="15" spans="1:10" ht="12.95" customHeight="1">
      <c r="C15" s="400"/>
      <c r="D15" s="399"/>
      <c r="E15" s="400"/>
      <c r="G15" s="710"/>
      <c r="H15" s="1270"/>
      <c r="I15" s="1273"/>
      <c r="J15" s="1270"/>
    </row>
    <row r="16" spans="1:10" ht="12.95" customHeight="1">
      <c r="B16" s="1267"/>
      <c r="C16" s="1275" t="s">
        <v>675</v>
      </c>
      <c r="D16" s="1277" t="s">
        <v>688</v>
      </c>
      <c r="E16" s="1275" t="s">
        <v>677</v>
      </c>
      <c r="G16" s="710"/>
      <c r="H16" s="1270"/>
      <c r="I16" s="1273"/>
      <c r="J16" s="1270"/>
    </row>
    <row r="17" spans="2:10" ht="12.95" customHeight="1">
      <c r="B17" s="1268"/>
      <c r="C17" s="1276"/>
      <c r="D17" s="1278"/>
      <c r="E17" s="1276"/>
      <c r="G17" s="1268"/>
      <c r="H17" s="1271"/>
      <c r="I17" s="1274"/>
      <c r="J17" s="1271"/>
    </row>
    <row r="18" spans="2:10" ht="12.95" customHeight="1">
      <c r="B18" s="1267" t="s">
        <v>689</v>
      </c>
      <c r="C18" s="1269" t="s">
        <v>237</v>
      </c>
      <c r="D18" s="1272" t="s">
        <v>687</v>
      </c>
      <c r="E18" s="1269" t="s">
        <v>237</v>
      </c>
      <c r="G18" s="706" t="s">
        <v>690</v>
      </c>
      <c r="H18" s="1263" t="s">
        <v>237</v>
      </c>
      <c r="I18" s="1266" t="s">
        <v>691</v>
      </c>
      <c r="J18" s="1263" t="s">
        <v>237</v>
      </c>
    </row>
    <row r="19" spans="2:10" ht="12.95" customHeight="1">
      <c r="B19" s="710"/>
      <c r="C19" s="1270"/>
      <c r="D19" s="1273"/>
      <c r="E19" s="1270"/>
      <c r="G19" s="706"/>
      <c r="H19" s="1263"/>
      <c r="I19" s="1266"/>
      <c r="J19" s="1263"/>
    </row>
    <row r="20" spans="2:10" ht="12.95" customHeight="1">
      <c r="B20" s="710"/>
      <c r="C20" s="1270"/>
      <c r="D20" s="1273"/>
      <c r="E20" s="1270"/>
      <c r="G20" s="706"/>
      <c r="H20" s="1263"/>
      <c r="I20" s="1266"/>
      <c r="J20" s="1263"/>
    </row>
    <row r="21" spans="2:10" ht="12.95" customHeight="1">
      <c r="B21" s="1268"/>
      <c r="C21" s="1271"/>
      <c r="D21" s="1274"/>
      <c r="E21" s="1271"/>
      <c r="G21" s="706"/>
      <c r="H21" s="1263"/>
      <c r="I21" s="1266"/>
      <c r="J21" s="1263"/>
    </row>
    <row r="22" spans="2:10" ht="12.95" customHeight="1">
      <c r="B22" s="706" t="s">
        <v>692</v>
      </c>
      <c r="C22" s="1263" t="s">
        <v>237</v>
      </c>
      <c r="D22" s="1266" t="s">
        <v>691</v>
      </c>
      <c r="E22" s="1263" t="s">
        <v>237</v>
      </c>
      <c r="G22" s="706" t="s">
        <v>693</v>
      </c>
      <c r="H22" s="1263" t="s">
        <v>237</v>
      </c>
      <c r="I22" s="1266" t="s">
        <v>694</v>
      </c>
      <c r="J22" s="1263" t="s">
        <v>237</v>
      </c>
    </row>
    <row r="23" spans="2:10" ht="12.95" customHeight="1">
      <c r="B23" s="706"/>
      <c r="C23" s="1263"/>
      <c r="D23" s="1266"/>
      <c r="E23" s="1263"/>
      <c r="G23" s="706"/>
      <c r="H23" s="1263"/>
      <c r="I23" s="1266"/>
      <c r="J23" s="1263"/>
    </row>
    <row r="24" spans="2:10" ht="12.95" customHeight="1">
      <c r="B24" s="706"/>
      <c r="C24" s="1263"/>
      <c r="D24" s="1266"/>
      <c r="E24" s="1263"/>
      <c r="G24" s="706"/>
      <c r="H24" s="1263"/>
      <c r="I24" s="1266"/>
      <c r="J24" s="1263"/>
    </row>
    <row r="25" spans="2:10" ht="12.95" customHeight="1">
      <c r="B25" s="706"/>
      <c r="C25" s="1263"/>
      <c r="D25" s="1266"/>
      <c r="E25" s="1263"/>
      <c r="G25" s="706"/>
      <c r="H25" s="1263"/>
      <c r="I25" s="1266"/>
      <c r="J25" s="1263"/>
    </row>
    <row r="26" spans="2:10" ht="12.95" customHeight="1">
      <c r="C26" s="400"/>
      <c r="D26" s="399"/>
      <c r="E26" s="400"/>
      <c r="G26" s="706"/>
      <c r="H26" s="1263"/>
      <c r="I26" s="1266"/>
      <c r="J26" s="1263"/>
    </row>
    <row r="27" spans="2:10" ht="12.95" customHeight="1">
      <c r="B27" s="1267"/>
      <c r="C27" s="1275" t="s">
        <v>675</v>
      </c>
      <c r="D27" s="1277" t="s">
        <v>695</v>
      </c>
      <c r="E27" s="1275" t="s">
        <v>677</v>
      </c>
    </row>
    <row r="28" spans="2:10" ht="12.95" customHeight="1">
      <c r="B28" s="1268"/>
      <c r="C28" s="1276"/>
      <c r="D28" s="1278"/>
      <c r="E28" s="1276"/>
      <c r="G28" s="706"/>
      <c r="H28" s="1261" t="s">
        <v>675</v>
      </c>
      <c r="I28" s="1262" t="s">
        <v>696</v>
      </c>
      <c r="J28" s="1261" t="s">
        <v>677</v>
      </c>
    </row>
    <row r="29" spans="2:10" ht="12.95" customHeight="1">
      <c r="B29" s="1267" t="s">
        <v>697</v>
      </c>
      <c r="C29" s="1269" t="s">
        <v>237</v>
      </c>
      <c r="D29" s="1272" t="s">
        <v>698</v>
      </c>
      <c r="E29" s="1269" t="s">
        <v>237</v>
      </c>
      <c r="G29" s="706"/>
      <c r="H29" s="1261"/>
      <c r="I29" s="1262"/>
      <c r="J29" s="1261"/>
    </row>
    <row r="30" spans="2:10" ht="12.95" customHeight="1">
      <c r="B30" s="710"/>
      <c r="C30" s="1270"/>
      <c r="D30" s="1273"/>
      <c r="E30" s="1270"/>
      <c r="G30" s="706" t="s">
        <v>699</v>
      </c>
      <c r="H30" s="1263" t="s">
        <v>237</v>
      </c>
      <c r="I30" s="1264" t="s">
        <v>700</v>
      </c>
      <c r="J30" s="1263" t="s">
        <v>237</v>
      </c>
    </row>
    <row r="31" spans="2:10" ht="12.95" customHeight="1">
      <c r="B31" s="710"/>
      <c r="C31" s="1270"/>
      <c r="D31" s="1273"/>
      <c r="E31" s="1270"/>
      <c r="G31" s="706"/>
      <c r="H31" s="1263"/>
      <c r="I31" s="1264"/>
      <c r="J31" s="1263"/>
    </row>
    <row r="32" spans="2:10" ht="12.95" customHeight="1">
      <c r="B32" s="710"/>
      <c r="C32" s="1270"/>
      <c r="D32" s="1273"/>
      <c r="E32" s="1270"/>
      <c r="G32" s="706"/>
      <c r="H32" s="1263"/>
      <c r="I32" s="1264"/>
      <c r="J32" s="1263"/>
    </row>
    <row r="33" spans="2:10" ht="12.95" customHeight="1">
      <c r="B33" s="1268"/>
      <c r="C33" s="1271"/>
      <c r="D33" s="1274"/>
      <c r="E33" s="1271"/>
      <c r="G33" s="706" t="s">
        <v>701</v>
      </c>
      <c r="H33" s="1263" t="s">
        <v>237</v>
      </c>
      <c r="I33" s="1265" t="s">
        <v>702</v>
      </c>
      <c r="J33" s="1263" t="s">
        <v>237</v>
      </c>
    </row>
    <row r="34" spans="2:10" ht="12.95" customHeight="1">
      <c r="B34" s="706" t="s">
        <v>703</v>
      </c>
      <c r="C34" s="1263" t="s">
        <v>237</v>
      </c>
      <c r="D34" s="1266" t="s">
        <v>704</v>
      </c>
      <c r="E34" s="1263" t="s">
        <v>237</v>
      </c>
      <c r="G34" s="706"/>
      <c r="H34" s="1263"/>
      <c r="I34" s="1265"/>
      <c r="J34" s="1263"/>
    </row>
    <row r="35" spans="2:10" ht="12.95" customHeight="1">
      <c r="B35" s="706"/>
      <c r="C35" s="1263"/>
      <c r="D35" s="1266"/>
      <c r="E35" s="1263"/>
      <c r="G35" s="706" t="s">
        <v>705</v>
      </c>
      <c r="H35" s="1263" t="s">
        <v>237</v>
      </c>
      <c r="I35" s="1266" t="s">
        <v>706</v>
      </c>
      <c r="J35" s="1263" t="s">
        <v>237</v>
      </c>
    </row>
    <row r="36" spans="2:10" ht="12.95" customHeight="1">
      <c r="B36" s="706"/>
      <c r="C36" s="1263"/>
      <c r="D36" s="1266"/>
      <c r="E36" s="1263"/>
      <c r="G36" s="706"/>
      <c r="H36" s="1263"/>
      <c r="I36" s="1266"/>
      <c r="J36" s="1263"/>
    </row>
    <row r="37" spans="2:10" ht="12.95" customHeight="1">
      <c r="B37" s="706"/>
      <c r="C37" s="1263"/>
      <c r="D37" s="1266"/>
      <c r="E37" s="1263"/>
      <c r="G37" s="706"/>
      <c r="H37" s="1263"/>
      <c r="I37" s="1266"/>
      <c r="J37" s="1263"/>
    </row>
    <row r="38" spans="2:10" ht="12.95" customHeight="1">
      <c r="B38" s="706"/>
      <c r="C38" s="1263"/>
      <c r="D38" s="1266"/>
      <c r="E38" s="1263"/>
      <c r="G38" s="706"/>
      <c r="H38" s="1263"/>
      <c r="I38" s="1266"/>
      <c r="J38" s="1263"/>
    </row>
    <row r="39" spans="2:10" ht="12.95" customHeight="1">
      <c r="B39" s="706"/>
      <c r="C39" s="1263"/>
      <c r="D39" s="1266"/>
      <c r="E39" s="1263"/>
      <c r="G39" s="706" t="s">
        <v>707</v>
      </c>
      <c r="H39" s="1263" t="s">
        <v>237</v>
      </c>
      <c r="I39" s="1265" t="s">
        <v>708</v>
      </c>
      <c r="J39" s="1263" t="s">
        <v>237</v>
      </c>
    </row>
    <row r="40" spans="2:10" ht="12.95" customHeight="1">
      <c r="C40" s="400"/>
      <c r="D40" s="293"/>
      <c r="E40" s="400"/>
      <c r="G40" s="706"/>
      <c r="H40" s="1263"/>
      <c r="I40" s="1265"/>
      <c r="J40" s="1263"/>
    </row>
    <row r="41" spans="2:10" ht="12.95" customHeight="1">
      <c r="B41" s="706"/>
      <c r="C41" s="1261" t="s">
        <v>675</v>
      </c>
      <c r="D41" s="1262" t="s">
        <v>709</v>
      </c>
      <c r="E41" s="1261" t="s">
        <v>677</v>
      </c>
    </row>
    <row r="42" spans="2:10" ht="12.95" customHeight="1">
      <c r="B42" s="706"/>
      <c r="C42" s="1261"/>
      <c r="D42" s="1262"/>
      <c r="E42" s="1261"/>
    </row>
    <row r="43" spans="2:10" ht="12.95" customHeight="1">
      <c r="B43" s="706" t="s">
        <v>710</v>
      </c>
      <c r="C43" s="1263" t="s">
        <v>237</v>
      </c>
      <c r="D43" s="1264" t="s">
        <v>711</v>
      </c>
      <c r="E43" s="1263" t="s">
        <v>237</v>
      </c>
    </row>
    <row r="44" spans="2:10" ht="12.95" customHeight="1">
      <c r="B44" s="706"/>
      <c r="C44" s="1263"/>
      <c r="D44" s="1264"/>
      <c r="E44" s="1263"/>
    </row>
    <row r="45" spans="2:10" ht="12.95" customHeight="1">
      <c r="B45" s="706"/>
      <c r="C45" s="1263"/>
      <c r="D45" s="1264"/>
      <c r="E45" s="1263"/>
    </row>
    <row r="46" spans="2:10" ht="13.5" customHeight="1"/>
    <row r="47" spans="2:10">
      <c r="B47" s="1260" t="s">
        <v>712</v>
      </c>
      <c r="C47" s="1260"/>
      <c r="D47" s="1260"/>
      <c r="E47" s="1260"/>
      <c r="F47" s="1260"/>
      <c r="G47" s="1260"/>
      <c r="H47" s="1260"/>
      <c r="I47" s="1260"/>
    </row>
    <row r="48" spans="2:10" ht="35.25" customHeight="1">
      <c r="B48" s="897" t="s">
        <v>713</v>
      </c>
      <c r="C48" s="897"/>
      <c r="D48" s="897"/>
      <c r="E48" s="897"/>
      <c r="F48" s="897"/>
      <c r="G48" s="897"/>
      <c r="H48" s="897"/>
      <c r="I48" s="897"/>
    </row>
  </sheetData>
  <mergeCells count="91">
    <mergeCell ref="D3:I3"/>
    <mergeCell ref="B5:B6"/>
    <mergeCell ref="C5:C6"/>
    <mergeCell ref="D5:D6"/>
    <mergeCell ref="E5:E6"/>
    <mergeCell ref="G5:G7"/>
    <mergeCell ref="H5:H7"/>
    <mergeCell ref="I5:I7"/>
    <mergeCell ref="J5:J7"/>
    <mergeCell ref="B7:B10"/>
    <mergeCell ref="C7:C10"/>
    <mergeCell ref="D7:D10"/>
    <mergeCell ref="E7:E10"/>
    <mergeCell ref="G8:G10"/>
    <mergeCell ref="H8:H10"/>
    <mergeCell ref="I8:I10"/>
    <mergeCell ref="J8:J10"/>
    <mergeCell ref="B11:B14"/>
    <mergeCell ref="C11:C14"/>
    <mergeCell ref="D11:D14"/>
    <mergeCell ref="E11:E14"/>
    <mergeCell ref="G12:G13"/>
    <mergeCell ref="I12:I13"/>
    <mergeCell ref="J12:J13"/>
    <mergeCell ref="G14:G17"/>
    <mergeCell ref="H14:H17"/>
    <mergeCell ref="I14:I17"/>
    <mergeCell ref="J14:J17"/>
    <mergeCell ref="H12:H13"/>
    <mergeCell ref="B16:B17"/>
    <mergeCell ref="C16:C17"/>
    <mergeCell ref="D16:D17"/>
    <mergeCell ref="E16:E17"/>
    <mergeCell ref="B18:B21"/>
    <mergeCell ref="C18:C21"/>
    <mergeCell ref="D18:D21"/>
    <mergeCell ref="E18:E21"/>
    <mergeCell ref="G18:G21"/>
    <mergeCell ref="H18:H21"/>
    <mergeCell ref="I18:I21"/>
    <mergeCell ref="J18:J21"/>
    <mergeCell ref="B22:B25"/>
    <mergeCell ref="C22:C25"/>
    <mergeCell ref="D22:D25"/>
    <mergeCell ref="E22:E25"/>
    <mergeCell ref="G22:G26"/>
    <mergeCell ref="H22:H26"/>
    <mergeCell ref="I22:I26"/>
    <mergeCell ref="J22:J26"/>
    <mergeCell ref="B27:B28"/>
    <mergeCell ref="C27:C28"/>
    <mergeCell ref="D27:D28"/>
    <mergeCell ref="E27:E28"/>
    <mergeCell ref="G28:G29"/>
    <mergeCell ref="H28:H29"/>
    <mergeCell ref="I28:I29"/>
    <mergeCell ref="J28:J29"/>
    <mergeCell ref="B29:B33"/>
    <mergeCell ref="C29:C33"/>
    <mergeCell ref="D29:D33"/>
    <mergeCell ref="E29:E33"/>
    <mergeCell ref="G30:G32"/>
    <mergeCell ref="I30:I32"/>
    <mergeCell ref="J30:J32"/>
    <mergeCell ref="G33:G34"/>
    <mergeCell ref="H33:H34"/>
    <mergeCell ref="I33:I34"/>
    <mergeCell ref="J33:J34"/>
    <mergeCell ref="H30:H32"/>
    <mergeCell ref="B34:B39"/>
    <mergeCell ref="C34:C39"/>
    <mergeCell ref="D34:D39"/>
    <mergeCell ref="E34:E39"/>
    <mergeCell ref="G35:G38"/>
    <mergeCell ref="I35:I38"/>
    <mergeCell ref="J35:J38"/>
    <mergeCell ref="G39:G40"/>
    <mergeCell ref="H39:H40"/>
    <mergeCell ref="I39:I40"/>
    <mergeCell ref="J39:J40"/>
    <mergeCell ref="H35:H38"/>
    <mergeCell ref="B47:I47"/>
    <mergeCell ref="B48:I48"/>
    <mergeCell ref="B41:B42"/>
    <mergeCell ref="C41:C42"/>
    <mergeCell ref="D41:D42"/>
    <mergeCell ref="E41:E42"/>
    <mergeCell ref="B43:B45"/>
    <mergeCell ref="C43:C45"/>
    <mergeCell ref="D43:D45"/>
    <mergeCell ref="E43:E45"/>
  </mergeCells>
  <phoneticPr fontId="4"/>
  <dataValidations count="1">
    <dataValidation type="list" allowBlank="1" showInputMessage="1" showErrorMessage="1" prompt="該当する場合「☑」を選択" sqref="C26 J8 C7 H8 E7 C11 E11 E15 C15 E22 C18 E18 C22 E26 C29 E29 C34 E34 E43 C43 J18 H14 J14 H18 J22 H22 J30 H30 H33 J33 J35 H35 H39 J39" xr:uid="{1B3A25B8-5EBB-465C-85DA-B2017CFACF4B}">
      <formula1>"□,☑"</formula1>
    </dataValidation>
  </dataValidations>
  <pageMargins left="0.7" right="0.7" top="0.75" bottom="0.75" header="0.3" footer="0.3"/>
  <pageSetup paperSize="9"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E3106-DED9-4BF6-B7CA-781ED73CE77C}">
  <sheetPr>
    <tabColor theme="7" tint="0.79998168889431442"/>
    <pageSetUpPr fitToPage="1"/>
  </sheetPr>
  <dimension ref="A2:AH23"/>
  <sheetViews>
    <sheetView view="pageBreakPreview" zoomScaleNormal="100" zoomScaleSheetLayoutView="100" workbookViewId="0">
      <selection activeCell="D3" sqref="D3"/>
    </sheetView>
  </sheetViews>
  <sheetFormatPr defaultColWidth="4.125" defaultRowHeight="18" customHeight="1"/>
  <cols>
    <col min="1" max="1" width="1.875" style="401" customWidth="1"/>
    <col min="2" max="2" width="4.625" style="401" customWidth="1"/>
    <col min="3" max="3" width="7.25" style="401" customWidth="1"/>
    <col min="4" max="4" width="3.5" style="401" customWidth="1"/>
    <col min="5" max="5" width="11.5" style="401" customWidth="1"/>
    <col min="6" max="6" width="10.5" style="401" customWidth="1"/>
    <col min="7" max="7" width="7.75" style="401" customWidth="1"/>
    <col min="8" max="8" width="3.5" style="401" customWidth="1"/>
    <col min="9" max="9" width="7.375" style="401" customWidth="1"/>
    <col min="10" max="10" width="3.5" style="401" customWidth="1"/>
    <col min="11" max="11" width="8" style="401" customWidth="1"/>
    <col min="12" max="12" width="15.25" style="401" customWidth="1"/>
    <col min="13" max="13" width="7.375" style="401" customWidth="1"/>
    <col min="14" max="14" width="12.25" style="401" customWidth="1"/>
    <col min="15" max="15" width="2.625" style="401" customWidth="1"/>
    <col min="16" max="16" width="5.875" style="401" customWidth="1"/>
    <col min="17" max="122" width="4.625" style="401" customWidth="1"/>
    <col min="123" max="255" width="8.625" style="401" customWidth="1"/>
    <col min="256" max="16384" width="4.125" style="401"/>
  </cols>
  <sheetData>
    <row r="2" spans="1:34" ht="24.4" customHeight="1">
      <c r="B2" s="1293" t="s">
        <v>714</v>
      </c>
      <c r="C2" s="1294"/>
      <c r="D2" s="1294"/>
      <c r="E2" s="1294"/>
      <c r="F2" s="1294"/>
      <c r="G2" s="1294"/>
      <c r="H2" s="1294"/>
      <c r="I2" s="1294"/>
      <c r="J2" s="1294"/>
      <c r="K2" s="1294"/>
      <c r="L2" s="1294"/>
      <c r="M2" s="1294"/>
      <c r="N2" s="1295"/>
    </row>
    <row r="3" spans="1:34" ht="21.75" customHeight="1">
      <c r="B3" s="402"/>
      <c r="C3" s="402"/>
      <c r="D3" s="402"/>
      <c r="E3" s="402"/>
    </row>
    <row r="4" spans="1:34" ht="19.7" customHeight="1">
      <c r="A4" s="403" t="s">
        <v>715</v>
      </c>
      <c r="B4" s="404"/>
      <c r="C4" s="404"/>
      <c r="D4" s="404"/>
      <c r="E4" s="404"/>
      <c r="F4" s="404"/>
      <c r="G4" s="404"/>
      <c r="H4" s="404"/>
      <c r="I4" s="404"/>
    </row>
    <row r="5" spans="1:34" ht="20.25" customHeight="1">
      <c r="A5" s="403"/>
      <c r="B5" s="405" t="s">
        <v>716</v>
      </c>
      <c r="C5" s="405"/>
      <c r="F5" s="406"/>
      <c r="G5" s="406"/>
      <c r="H5" s="407"/>
      <c r="I5" s="407"/>
    </row>
    <row r="6" spans="1:34" ht="30.75" customHeight="1">
      <c r="A6" s="408"/>
      <c r="B6" s="1296" t="str">
        <f>[1]はじめに!D5</f>
        <v>あいうえお集落協定</v>
      </c>
      <c r="C6" s="1297"/>
      <c r="D6" s="1297"/>
      <c r="E6" s="1297"/>
      <c r="F6" s="1297"/>
      <c r="G6" s="1297"/>
      <c r="H6" s="1297"/>
      <c r="I6" s="1297"/>
      <c r="J6" s="1297"/>
      <c r="K6" s="1297"/>
      <c r="L6" s="1297"/>
      <c r="M6" s="1298"/>
    </row>
    <row r="7" spans="1:34" ht="20.100000000000001" customHeight="1">
      <c r="A7" s="408"/>
      <c r="B7" s="409"/>
      <c r="C7" s="409"/>
      <c r="D7" s="410"/>
      <c r="E7" s="410"/>
      <c r="F7" s="410"/>
      <c r="G7" s="410"/>
      <c r="H7" s="411"/>
      <c r="I7" s="411"/>
      <c r="J7" s="410"/>
      <c r="K7" s="410"/>
      <c r="L7" s="410"/>
      <c r="M7" s="412"/>
    </row>
    <row r="8" spans="1:34" s="405" customFormat="1" ht="22.5" customHeight="1">
      <c r="A8" s="403"/>
      <c r="B8" s="405" t="s">
        <v>717</v>
      </c>
      <c r="M8" s="413"/>
      <c r="N8" s="413"/>
      <c r="Q8" s="414"/>
    </row>
    <row r="9" spans="1:34" ht="24" customHeight="1">
      <c r="A9" s="408"/>
      <c r="B9" s="1286" t="s">
        <v>718</v>
      </c>
      <c r="C9" s="1286"/>
      <c r="D9" s="1286"/>
      <c r="E9" s="1286"/>
      <c r="F9" s="1299" t="s">
        <v>719</v>
      </c>
      <c r="G9" s="1299"/>
      <c r="H9" s="1299"/>
      <c r="I9" s="1299"/>
      <c r="J9" s="1299"/>
      <c r="K9" s="1299"/>
      <c r="L9" s="1299"/>
    </row>
    <row r="10" spans="1:34" ht="24" customHeight="1">
      <c r="A10" s="408"/>
      <c r="B10" s="1286" t="s">
        <v>720</v>
      </c>
      <c r="C10" s="1286"/>
      <c r="D10" s="1286"/>
      <c r="E10" s="1286"/>
      <c r="F10" s="1300"/>
      <c r="G10" s="1300"/>
      <c r="H10" s="1300"/>
      <c r="I10" s="1300"/>
      <c r="J10" s="1300"/>
      <c r="K10" s="1300"/>
      <c r="L10" s="1300"/>
    </row>
    <row r="11" spans="1:34" ht="24" customHeight="1">
      <c r="A11" s="408"/>
      <c r="B11" s="1286" t="s">
        <v>721</v>
      </c>
      <c r="C11" s="1286"/>
      <c r="D11" s="1286"/>
      <c r="E11" s="1286"/>
      <c r="F11" s="1300"/>
      <c r="G11" s="1300"/>
      <c r="H11" s="1300"/>
      <c r="I11" s="1300"/>
      <c r="J11" s="1300"/>
      <c r="K11" s="1300"/>
      <c r="L11" s="1300"/>
    </row>
    <row r="12" spans="1:34" ht="24" customHeight="1">
      <c r="A12" s="408"/>
      <c r="B12" s="1286" t="s">
        <v>722</v>
      </c>
      <c r="C12" s="1286"/>
      <c r="D12" s="1286"/>
      <c r="E12" s="1286"/>
      <c r="F12" s="1300"/>
      <c r="G12" s="1300"/>
      <c r="H12" s="1300"/>
      <c r="I12" s="1300"/>
      <c r="J12" s="1300"/>
      <c r="K12" s="1300"/>
      <c r="L12" s="1300"/>
    </row>
    <row r="13" spans="1:34" ht="94.5" customHeight="1">
      <c r="A13" s="408"/>
      <c r="B13" s="1280" t="s">
        <v>723</v>
      </c>
      <c r="C13" s="1280"/>
      <c r="D13" s="1280"/>
      <c r="E13" s="1280"/>
      <c r="F13" s="1280"/>
      <c r="G13" s="1280"/>
      <c r="H13" s="1280"/>
      <c r="I13" s="1280"/>
      <c r="J13" s="1280"/>
      <c r="K13" s="1280"/>
      <c r="L13" s="1280"/>
      <c r="M13" s="415"/>
      <c r="N13" s="415"/>
      <c r="O13" s="415"/>
      <c r="P13" s="415"/>
      <c r="Q13" s="415"/>
      <c r="R13" s="415"/>
      <c r="S13" s="415"/>
      <c r="T13" s="415"/>
      <c r="U13" s="415"/>
      <c r="V13" s="415"/>
      <c r="W13" s="415"/>
      <c r="X13" s="415"/>
      <c r="Y13" s="415"/>
      <c r="Z13" s="415"/>
      <c r="AA13" s="415"/>
      <c r="AB13" s="415"/>
      <c r="AC13" s="415"/>
      <c r="AD13" s="415"/>
      <c r="AE13" s="415"/>
      <c r="AF13" s="415"/>
      <c r="AG13" s="415"/>
      <c r="AH13" s="415"/>
    </row>
    <row r="14" spans="1:34" ht="20.100000000000001" customHeight="1">
      <c r="A14" s="408"/>
      <c r="B14" s="416"/>
      <c r="C14" s="416"/>
      <c r="D14" s="416"/>
      <c r="E14" s="416"/>
      <c r="F14" s="416"/>
      <c r="G14" s="416"/>
      <c r="H14" s="416"/>
      <c r="I14" s="416"/>
      <c r="J14" s="416"/>
      <c r="K14" s="416"/>
      <c r="L14" s="416"/>
      <c r="M14" s="416"/>
      <c r="N14" s="416"/>
      <c r="O14" s="415"/>
      <c r="P14" s="415"/>
      <c r="Q14" s="415"/>
      <c r="R14" s="415"/>
      <c r="S14" s="415"/>
      <c r="T14" s="415"/>
      <c r="U14" s="415"/>
      <c r="V14" s="415"/>
      <c r="W14" s="415"/>
      <c r="X14" s="415"/>
      <c r="Y14" s="415"/>
      <c r="Z14" s="415"/>
      <c r="AA14" s="415"/>
      <c r="AB14" s="415"/>
      <c r="AC14" s="415"/>
      <c r="AD14" s="415"/>
      <c r="AE14" s="415"/>
      <c r="AF14" s="415"/>
      <c r="AG14" s="415"/>
      <c r="AH14" s="415"/>
    </row>
    <row r="15" spans="1:34" s="405" customFormat="1" ht="22.5" customHeight="1">
      <c r="A15" s="403"/>
      <c r="B15" s="405" t="s">
        <v>724</v>
      </c>
      <c r="M15" s="413"/>
      <c r="N15" s="413"/>
      <c r="Q15" s="414"/>
    </row>
    <row r="16" spans="1:34" ht="24" customHeight="1" thickBot="1">
      <c r="A16" s="408"/>
      <c r="B16" s="1292" t="s">
        <v>725</v>
      </c>
      <c r="C16" s="1292"/>
      <c r="D16" s="1292" t="s">
        <v>726</v>
      </c>
      <c r="E16" s="1292"/>
      <c r="F16" s="1292"/>
      <c r="G16" s="1292" t="s">
        <v>727</v>
      </c>
      <c r="H16" s="1292"/>
      <c r="I16" s="1292"/>
      <c r="J16" s="1292"/>
      <c r="K16" s="1292"/>
      <c r="L16" s="1292" t="s">
        <v>728</v>
      </c>
      <c r="M16" s="1292"/>
    </row>
    <row r="17" spans="1:34" ht="47.65" customHeight="1" thickTop="1">
      <c r="A17" s="408"/>
      <c r="B17" s="1281" t="s">
        <v>729</v>
      </c>
      <c r="C17" s="1282"/>
      <c r="D17" s="1285" t="s">
        <v>730</v>
      </c>
      <c r="E17" s="1285"/>
      <c r="F17" s="1285"/>
      <c r="G17" s="1285" t="s">
        <v>731</v>
      </c>
      <c r="H17" s="1285"/>
      <c r="I17" s="1285"/>
      <c r="J17" s="1285"/>
      <c r="K17" s="1285"/>
      <c r="L17" s="1285" t="s">
        <v>732</v>
      </c>
      <c r="M17" s="1285"/>
    </row>
    <row r="18" spans="1:34" ht="85.9" customHeight="1">
      <c r="A18" s="408"/>
      <c r="B18" s="1283"/>
      <c r="C18" s="1284"/>
      <c r="D18" s="1286"/>
      <c r="E18" s="1286"/>
      <c r="F18" s="1286"/>
      <c r="G18" s="1286" t="s">
        <v>733</v>
      </c>
      <c r="H18" s="1286"/>
      <c r="I18" s="1286"/>
      <c r="J18" s="1286"/>
      <c r="K18" s="1286"/>
      <c r="L18" s="1286"/>
      <c r="M18" s="1286"/>
    </row>
    <row r="19" spans="1:34" ht="43.15" customHeight="1">
      <c r="A19" s="408"/>
      <c r="B19" s="1287" t="s">
        <v>729</v>
      </c>
      <c r="C19" s="1288"/>
      <c r="D19" s="1286" t="s">
        <v>734</v>
      </c>
      <c r="E19" s="1286"/>
      <c r="F19" s="1286"/>
      <c r="G19" s="1286" t="s">
        <v>735</v>
      </c>
      <c r="H19" s="1286"/>
      <c r="I19" s="1286"/>
      <c r="J19" s="1286"/>
      <c r="K19" s="1286"/>
      <c r="L19" s="1286" t="s">
        <v>736</v>
      </c>
      <c r="M19" s="1286"/>
    </row>
    <row r="20" spans="1:34" ht="62.65" customHeight="1">
      <c r="A20" s="408"/>
      <c r="B20" s="1289"/>
      <c r="C20" s="1290"/>
      <c r="D20" s="1286"/>
      <c r="E20" s="1286"/>
      <c r="F20" s="1286"/>
      <c r="G20" s="1286" t="s">
        <v>737</v>
      </c>
      <c r="H20" s="1286"/>
      <c r="I20" s="1286"/>
      <c r="J20" s="1286"/>
      <c r="K20" s="1286"/>
      <c r="L20" s="1286" t="s">
        <v>738</v>
      </c>
      <c r="M20" s="1286"/>
    </row>
    <row r="21" spans="1:34" ht="68.25" customHeight="1">
      <c r="A21" s="408"/>
      <c r="B21" s="1291" t="s">
        <v>729</v>
      </c>
      <c r="C21" s="1291"/>
      <c r="D21" s="1286" t="s">
        <v>739</v>
      </c>
      <c r="E21" s="1286"/>
      <c r="F21" s="1286"/>
      <c r="G21" s="1286" t="s">
        <v>740</v>
      </c>
      <c r="H21" s="1286"/>
      <c r="I21" s="1286"/>
      <c r="J21" s="1286"/>
      <c r="K21" s="1286"/>
      <c r="L21" s="1286" t="s">
        <v>741</v>
      </c>
      <c r="M21" s="1286"/>
    </row>
    <row r="22" spans="1:34" ht="288" customHeight="1">
      <c r="A22" s="408"/>
      <c r="B22" s="1280" t="s">
        <v>742</v>
      </c>
      <c r="C22" s="1280"/>
      <c r="D22" s="1280"/>
      <c r="E22" s="1280"/>
      <c r="F22" s="1280"/>
      <c r="G22" s="1280"/>
      <c r="H22" s="1280"/>
      <c r="I22" s="1280"/>
      <c r="J22" s="1280"/>
      <c r="K22" s="1280"/>
      <c r="L22" s="1280"/>
      <c r="M22" s="1280"/>
      <c r="N22" s="415"/>
      <c r="O22" s="415"/>
      <c r="P22" s="415"/>
      <c r="Q22" s="415"/>
      <c r="R22" s="415"/>
      <c r="S22" s="415"/>
      <c r="T22" s="415"/>
      <c r="U22" s="415"/>
      <c r="V22" s="415"/>
      <c r="W22" s="415"/>
      <c r="X22" s="415"/>
      <c r="Y22" s="415"/>
      <c r="Z22" s="415"/>
      <c r="AA22" s="415"/>
      <c r="AB22" s="415"/>
      <c r="AC22" s="415"/>
      <c r="AD22" s="415"/>
      <c r="AE22" s="415"/>
      <c r="AF22" s="415"/>
      <c r="AG22" s="415"/>
      <c r="AH22" s="415"/>
    </row>
    <row r="23" spans="1:34" ht="20.100000000000001" customHeight="1">
      <c r="A23" s="408"/>
      <c r="B23" s="416"/>
      <c r="C23" s="416"/>
      <c r="D23" s="416"/>
      <c r="E23" s="416"/>
      <c r="F23" s="416"/>
      <c r="G23" s="416"/>
      <c r="H23" s="416"/>
      <c r="I23" s="416"/>
      <c r="J23" s="416"/>
      <c r="K23" s="416"/>
      <c r="L23" s="416"/>
      <c r="M23" s="416"/>
      <c r="N23" s="416"/>
      <c r="O23" s="415"/>
      <c r="P23" s="415"/>
      <c r="Q23" s="415"/>
      <c r="R23" s="415"/>
      <c r="S23" s="415"/>
      <c r="T23" s="415"/>
      <c r="U23" s="415"/>
      <c r="V23" s="415"/>
      <c r="W23" s="415"/>
      <c r="X23" s="415"/>
      <c r="Y23" s="415"/>
      <c r="Z23" s="415"/>
      <c r="AA23" s="415"/>
      <c r="AB23" s="415"/>
      <c r="AC23" s="415"/>
      <c r="AD23" s="415"/>
      <c r="AE23" s="415"/>
      <c r="AF23" s="415"/>
      <c r="AG23" s="415"/>
      <c r="AH23" s="415"/>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4"/>
  <dataValidations count="1">
    <dataValidation type="list" allowBlank="1" showInputMessage="1" showErrorMessage="1" prompt="該当する場合「○」を記載" sqref="B17:C21" xr:uid="{FC053A85-FF41-4D73-8362-1BE232A5D3BB}">
      <formula1>"　,○,"</formula1>
    </dataValidation>
  </dataValidations>
  <printOptions horizontalCentered="1"/>
  <pageMargins left="0.59055118110236227" right="0.31496062992125984" top="0.55118110236220474" bottom="0.15748031496062992" header="0.31496062992125984" footer="0.31496062992125984"/>
  <pageSetup paperSize="9" scale="7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C003F-1B4C-458E-AC49-F264F5420F11}">
  <sheetPr>
    <tabColor theme="7" tint="0.79998168889431442"/>
    <pageSetUpPr fitToPage="1"/>
  </sheetPr>
  <dimension ref="A2:AH71"/>
  <sheetViews>
    <sheetView view="pageBreakPreview" zoomScaleNormal="100" zoomScaleSheetLayoutView="100" workbookViewId="0">
      <selection activeCell="I4" sqref="I4"/>
    </sheetView>
  </sheetViews>
  <sheetFormatPr defaultColWidth="4.125" defaultRowHeight="18" customHeight="1"/>
  <cols>
    <col min="1" max="1" width="1.875" style="401" customWidth="1"/>
    <col min="2" max="3" width="9.625" style="401" customWidth="1"/>
    <col min="4" max="4" width="7.5" style="401" customWidth="1"/>
    <col min="5" max="5" width="9" style="401" customWidth="1"/>
    <col min="6" max="6" width="8.5" style="401" customWidth="1"/>
    <col min="7" max="7" width="7.5" style="401" customWidth="1"/>
    <col min="8" max="14" width="9.625" style="401" customWidth="1"/>
    <col min="15" max="15" width="2.625" style="401" customWidth="1"/>
    <col min="16" max="16" width="5.875" style="401" customWidth="1"/>
    <col min="17" max="122" width="4.625" style="401" customWidth="1"/>
    <col min="123" max="255" width="8.625" style="401" customWidth="1"/>
    <col min="256" max="16384" width="4.125" style="401"/>
  </cols>
  <sheetData>
    <row r="2" spans="1:34" ht="19.7" customHeight="1">
      <c r="A2" s="403" t="s">
        <v>743</v>
      </c>
      <c r="B2" s="404"/>
      <c r="C2" s="404"/>
      <c r="D2" s="404"/>
      <c r="E2" s="404"/>
      <c r="F2" s="404"/>
      <c r="G2" s="404"/>
      <c r="H2" s="404"/>
      <c r="I2" s="404"/>
    </row>
    <row r="3" spans="1:34" ht="66.95" customHeight="1">
      <c r="A3" s="408"/>
      <c r="B3" s="1336" t="s">
        <v>744</v>
      </c>
      <c r="C3" s="1336"/>
      <c r="D3" s="1336"/>
      <c r="E3" s="1336"/>
      <c r="F3" s="1336"/>
      <c r="G3" s="1336"/>
      <c r="H3" s="1336"/>
      <c r="I3" s="1336"/>
      <c r="J3" s="1336"/>
      <c r="K3" s="1336"/>
      <c r="L3" s="1336"/>
      <c r="M3" s="1336"/>
      <c r="N3" s="1336"/>
      <c r="O3" s="415"/>
      <c r="P3" s="415"/>
      <c r="Q3" s="415"/>
      <c r="R3" s="415"/>
      <c r="S3" s="415"/>
      <c r="T3" s="415"/>
      <c r="U3" s="415"/>
      <c r="V3" s="415"/>
      <c r="W3" s="415"/>
      <c r="X3" s="415"/>
      <c r="Y3" s="415"/>
      <c r="Z3" s="415"/>
      <c r="AA3" s="415"/>
      <c r="AB3" s="415"/>
      <c r="AC3" s="415"/>
      <c r="AD3" s="415"/>
      <c r="AE3" s="415"/>
      <c r="AF3" s="415"/>
      <c r="AG3" s="415"/>
      <c r="AH3" s="415"/>
    </row>
    <row r="4" spans="1:34" ht="20.100000000000001" customHeight="1">
      <c r="A4" s="408"/>
      <c r="B4" s="409"/>
      <c r="C4" s="409"/>
      <c r="D4" s="410"/>
      <c r="E4" s="410"/>
      <c r="F4" s="410"/>
      <c r="G4" s="410"/>
      <c r="H4" s="411"/>
      <c r="I4" s="411"/>
      <c r="J4" s="410"/>
      <c r="K4" s="410"/>
      <c r="L4" s="410"/>
      <c r="M4" s="412"/>
    </row>
    <row r="5" spans="1:34" ht="20.25" customHeight="1">
      <c r="A5" s="403"/>
      <c r="B5" s="405" t="s">
        <v>745</v>
      </c>
      <c r="C5" s="405"/>
      <c r="F5" s="406"/>
      <c r="G5" s="406"/>
      <c r="H5" s="407"/>
      <c r="I5" s="407"/>
    </row>
    <row r="6" spans="1:34" ht="30.75" customHeight="1">
      <c r="A6" s="408"/>
      <c r="B6" s="1344" t="s">
        <v>746</v>
      </c>
      <c r="C6" s="1345"/>
      <c r="D6" s="1345"/>
      <c r="E6" s="1345"/>
      <c r="F6" s="1345"/>
      <c r="G6" s="1345"/>
      <c r="H6" s="1345"/>
      <c r="I6" s="1345"/>
      <c r="J6" s="1345"/>
      <c r="K6" s="1345"/>
      <c r="L6" s="1345"/>
      <c r="M6" s="1346"/>
    </row>
    <row r="7" spans="1:34" ht="20.100000000000001" customHeight="1">
      <c r="A7" s="408"/>
      <c r="B7" s="409"/>
      <c r="C7" s="409"/>
      <c r="D7" s="410"/>
      <c r="E7" s="410"/>
      <c r="F7" s="410"/>
      <c r="G7" s="410"/>
      <c r="H7" s="411"/>
      <c r="I7" s="411"/>
      <c r="J7" s="410"/>
      <c r="K7" s="410"/>
      <c r="L7" s="410"/>
      <c r="M7" s="412"/>
    </row>
    <row r="8" spans="1:34" s="405" customFormat="1" ht="22.5" customHeight="1">
      <c r="A8" s="403"/>
      <c r="B8" s="405" t="s">
        <v>747</v>
      </c>
      <c r="M8" s="413"/>
      <c r="N8" s="413"/>
      <c r="Q8" s="414"/>
    </row>
    <row r="9" spans="1:34" ht="24" customHeight="1">
      <c r="A9" s="408"/>
      <c r="B9" s="1347" t="s">
        <v>748</v>
      </c>
      <c r="C9" s="1347"/>
      <c r="D9" s="1347"/>
      <c r="E9" s="1347"/>
      <c r="F9" s="1348" t="s">
        <v>749</v>
      </c>
      <c r="G9" s="1348"/>
      <c r="H9" s="1348" t="s">
        <v>750</v>
      </c>
      <c r="I9" s="1348"/>
      <c r="J9" s="1348"/>
      <c r="K9" s="1348"/>
      <c r="L9" s="1349" t="s">
        <v>751</v>
      </c>
      <c r="M9" s="1350"/>
    </row>
    <row r="10" spans="1:34" ht="49.5" customHeight="1" thickBot="1">
      <c r="A10" s="408"/>
      <c r="B10" s="1292"/>
      <c r="C10" s="1292"/>
      <c r="D10" s="1292"/>
      <c r="E10" s="1292"/>
      <c r="F10" s="1324"/>
      <c r="G10" s="1324"/>
      <c r="H10" s="1351" t="s">
        <v>752</v>
      </c>
      <c r="I10" s="1351"/>
      <c r="J10" s="1351" t="s">
        <v>753</v>
      </c>
      <c r="K10" s="1351"/>
      <c r="L10" s="417" t="s">
        <v>754</v>
      </c>
      <c r="M10" s="418" t="s">
        <v>755</v>
      </c>
    </row>
    <row r="11" spans="1:34" ht="24" customHeight="1" thickTop="1">
      <c r="A11" s="408"/>
      <c r="B11" s="1341" t="str">
        <f>"（自協定）"&amp;[1]はじめに!D5</f>
        <v>（自協定）あいうえお集落協定</v>
      </c>
      <c r="C11" s="1341" t="s">
        <v>756</v>
      </c>
      <c r="D11" s="1341" t="s">
        <v>756</v>
      </c>
      <c r="E11" s="1341" t="s">
        <v>756</v>
      </c>
      <c r="F11" s="1342">
        <f>[1]別紙１④!$C$63/100</f>
        <v>383.46</v>
      </c>
      <c r="G11" s="1342"/>
      <c r="H11" s="1343"/>
      <c r="I11" s="1343"/>
      <c r="J11" s="1343"/>
      <c r="K11" s="1343"/>
      <c r="L11" s="419"/>
      <c r="M11" s="419"/>
    </row>
    <row r="12" spans="1:34" ht="24" customHeight="1">
      <c r="A12" s="408"/>
      <c r="B12" s="1339" t="s">
        <v>757</v>
      </c>
      <c r="C12" s="1339"/>
      <c r="D12" s="1339"/>
      <c r="E12" s="1339"/>
      <c r="F12" s="1340">
        <v>13.7</v>
      </c>
      <c r="G12" s="1340"/>
      <c r="H12" s="1291" t="s">
        <v>729</v>
      </c>
      <c r="I12" s="1291"/>
      <c r="J12" s="1291" t="s">
        <v>169</v>
      </c>
      <c r="K12" s="1291"/>
      <c r="L12" s="420" t="s">
        <v>729</v>
      </c>
      <c r="M12" s="421"/>
    </row>
    <row r="13" spans="1:34" ht="24" customHeight="1">
      <c r="A13" s="408"/>
      <c r="B13" s="1339" t="s">
        <v>758</v>
      </c>
      <c r="C13" s="1339"/>
      <c r="D13" s="1339"/>
      <c r="E13" s="1339"/>
      <c r="F13" s="1340">
        <v>3.2</v>
      </c>
      <c r="G13" s="1340"/>
      <c r="H13" s="1291" t="s">
        <v>729</v>
      </c>
      <c r="I13" s="1291"/>
      <c r="J13" s="1291" t="s">
        <v>169</v>
      </c>
      <c r="K13" s="1291"/>
      <c r="L13" s="421"/>
      <c r="M13" s="420" t="s">
        <v>729</v>
      </c>
    </row>
    <row r="14" spans="1:34" ht="24" customHeight="1">
      <c r="A14" s="408"/>
      <c r="B14" s="1339"/>
      <c r="C14" s="1339"/>
      <c r="D14" s="1339"/>
      <c r="E14" s="1339"/>
      <c r="F14" s="1340"/>
      <c r="G14" s="1340"/>
      <c r="H14" s="1291" t="s">
        <v>169</v>
      </c>
      <c r="I14" s="1291"/>
      <c r="J14" s="1291" t="s">
        <v>169</v>
      </c>
      <c r="K14" s="1291"/>
      <c r="L14" s="421"/>
      <c r="M14" s="420"/>
    </row>
    <row r="15" spans="1:34" ht="24" customHeight="1">
      <c r="A15" s="408"/>
      <c r="B15" s="1286" t="s">
        <v>759</v>
      </c>
      <c r="C15" s="1286" t="s">
        <v>759</v>
      </c>
      <c r="D15" s="1286" t="s">
        <v>759</v>
      </c>
      <c r="E15" s="1286" t="s">
        <v>759</v>
      </c>
      <c r="F15" s="1337">
        <f>SUM(F11:G14)</f>
        <v>400.35999999999996</v>
      </c>
      <c r="G15" s="1337"/>
      <c r="H15" s="1338"/>
      <c r="I15" s="1338"/>
      <c r="J15" s="1338"/>
      <c r="K15" s="1338"/>
      <c r="L15" s="422"/>
      <c r="M15" s="422"/>
    </row>
    <row r="16" spans="1:34" ht="27.6" customHeight="1">
      <c r="A16" s="408"/>
      <c r="B16" s="1336" t="s">
        <v>760</v>
      </c>
      <c r="C16" s="1336"/>
      <c r="D16" s="1336"/>
      <c r="E16" s="1336"/>
      <c r="F16" s="1336"/>
      <c r="G16" s="1336"/>
      <c r="H16" s="1336"/>
      <c r="I16" s="1336"/>
      <c r="J16" s="1336"/>
      <c r="K16" s="1336"/>
      <c r="L16" s="1336"/>
      <c r="M16" s="1336"/>
      <c r="N16" s="1336"/>
      <c r="O16" s="415"/>
      <c r="P16" s="415"/>
      <c r="Q16" s="415"/>
      <c r="R16" s="415"/>
      <c r="S16" s="415"/>
      <c r="T16" s="415"/>
      <c r="U16" s="415"/>
      <c r="V16" s="415"/>
      <c r="W16" s="415"/>
      <c r="X16" s="415"/>
      <c r="Y16" s="415"/>
      <c r="Z16" s="415"/>
      <c r="AA16" s="415"/>
      <c r="AB16" s="415"/>
      <c r="AC16" s="415"/>
      <c r="AD16" s="415"/>
      <c r="AE16" s="415"/>
      <c r="AF16" s="415"/>
      <c r="AG16" s="415"/>
      <c r="AH16" s="415"/>
    </row>
    <row r="17" spans="1:34" ht="20.100000000000001" customHeight="1">
      <c r="A17" s="408"/>
      <c r="B17" s="416"/>
      <c r="C17" s="416"/>
      <c r="D17" s="416"/>
      <c r="E17" s="416"/>
      <c r="F17" s="416"/>
      <c r="G17" s="416"/>
      <c r="H17" s="416"/>
      <c r="I17" s="416"/>
      <c r="J17" s="416"/>
      <c r="K17" s="416"/>
      <c r="L17" s="416"/>
      <c r="M17" s="416"/>
      <c r="N17" s="416"/>
      <c r="O17" s="415"/>
      <c r="P17" s="415"/>
      <c r="Q17" s="415"/>
      <c r="R17" s="415"/>
      <c r="S17" s="415"/>
      <c r="T17" s="415"/>
      <c r="U17" s="415"/>
      <c r="V17" s="415"/>
      <c r="W17" s="415"/>
      <c r="X17" s="415"/>
      <c r="Y17" s="415"/>
      <c r="Z17" s="415"/>
      <c r="AA17" s="415"/>
      <c r="AB17" s="415"/>
      <c r="AC17" s="415"/>
      <c r="AD17" s="415"/>
      <c r="AE17" s="415"/>
      <c r="AF17" s="415"/>
      <c r="AG17" s="415"/>
      <c r="AH17" s="415"/>
    </row>
    <row r="18" spans="1:34" s="405" customFormat="1" ht="22.5" customHeight="1">
      <c r="A18" s="403"/>
      <c r="B18" s="405" t="s">
        <v>761</v>
      </c>
      <c r="M18" s="413"/>
      <c r="N18" s="413"/>
      <c r="Q18" s="414"/>
    </row>
    <row r="19" spans="1:34" ht="24" customHeight="1" thickBot="1">
      <c r="A19" s="408"/>
      <c r="B19" s="1292" t="s">
        <v>762</v>
      </c>
      <c r="C19" s="1292"/>
      <c r="D19" s="1324"/>
      <c r="E19" s="1324"/>
      <c r="F19" s="1324"/>
      <c r="G19" s="1324"/>
      <c r="H19" s="1324" t="s">
        <v>762</v>
      </c>
      <c r="I19" s="1324"/>
      <c r="J19" s="1324"/>
      <c r="K19" s="1324"/>
      <c r="L19" s="1324"/>
      <c r="M19" s="1324"/>
    </row>
    <row r="20" spans="1:34" ht="23.85" customHeight="1" thickTop="1">
      <c r="A20" s="408"/>
      <c r="B20" s="1291" t="s">
        <v>169</v>
      </c>
      <c r="C20" s="1291"/>
      <c r="D20" s="1328" t="s">
        <v>763</v>
      </c>
      <c r="E20" s="1328"/>
      <c r="F20" s="1328"/>
      <c r="G20" s="1328"/>
      <c r="H20" s="1291" t="s">
        <v>169</v>
      </c>
      <c r="I20" s="1291"/>
      <c r="J20" s="1313" t="s">
        <v>764</v>
      </c>
      <c r="K20" s="1313"/>
      <c r="L20" s="1313"/>
      <c r="M20" s="1313"/>
    </row>
    <row r="21" spans="1:34" ht="24" customHeight="1">
      <c r="A21" s="408"/>
      <c r="B21" s="1291" t="s">
        <v>729</v>
      </c>
      <c r="C21" s="1291"/>
      <c r="D21" s="1314" t="s">
        <v>765</v>
      </c>
      <c r="E21" s="1314"/>
      <c r="F21" s="1314"/>
      <c r="G21" s="1314"/>
      <c r="H21" s="1291" t="s">
        <v>729</v>
      </c>
      <c r="I21" s="1291"/>
      <c r="J21" s="1301" t="s">
        <v>766</v>
      </c>
      <c r="K21" s="1301"/>
      <c r="L21" s="1301"/>
      <c r="M21" s="1301"/>
    </row>
    <row r="22" spans="1:34" ht="24" customHeight="1">
      <c r="A22" s="408"/>
      <c r="B22" s="1291" t="s">
        <v>169</v>
      </c>
      <c r="C22" s="1291"/>
      <c r="D22" s="1314" t="s">
        <v>767</v>
      </c>
      <c r="E22" s="1314"/>
      <c r="F22" s="1314"/>
      <c r="G22" s="1314"/>
      <c r="H22" s="1287" t="s">
        <v>169</v>
      </c>
      <c r="I22" s="1288"/>
      <c r="J22" s="423" t="s">
        <v>768</v>
      </c>
      <c r="K22" s="424"/>
      <c r="L22" s="424"/>
      <c r="M22" s="425"/>
    </row>
    <row r="23" spans="1:34" ht="24" customHeight="1">
      <c r="A23" s="408"/>
      <c r="B23" s="1291" t="s">
        <v>729</v>
      </c>
      <c r="C23" s="1291"/>
      <c r="D23" s="1314" t="s">
        <v>769</v>
      </c>
      <c r="E23" s="1314"/>
      <c r="F23" s="1314"/>
      <c r="G23" s="1314"/>
      <c r="H23" s="1289"/>
      <c r="I23" s="1290"/>
      <c r="J23" s="1332"/>
      <c r="K23" s="1333"/>
      <c r="L23" s="1333"/>
      <c r="M23" s="1334"/>
    </row>
    <row r="24" spans="1:34" ht="108.4" customHeight="1">
      <c r="A24" s="408"/>
      <c r="B24" s="1335" t="s">
        <v>770</v>
      </c>
      <c r="C24" s="1335"/>
      <c r="D24" s="1335"/>
      <c r="E24" s="1335"/>
      <c r="F24" s="1335"/>
      <c r="G24" s="1335"/>
      <c r="H24" s="1335"/>
      <c r="I24" s="1335"/>
      <c r="J24" s="1335"/>
      <c r="K24" s="1335"/>
      <c r="L24" s="1335"/>
      <c r="M24" s="1335"/>
    </row>
    <row r="25" spans="1:34" ht="40.15" customHeight="1">
      <c r="A25" s="408"/>
      <c r="B25" s="1336" t="s">
        <v>771</v>
      </c>
      <c r="C25" s="1336"/>
      <c r="D25" s="1336"/>
      <c r="E25" s="1336"/>
      <c r="F25" s="1336"/>
      <c r="G25" s="1336"/>
      <c r="H25" s="1336"/>
      <c r="I25" s="1336"/>
      <c r="J25" s="1336"/>
      <c r="K25" s="1336"/>
      <c r="L25" s="1336"/>
      <c r="M25" s="1336"/>
      <c r="N25" s="415"/>
      <c r="O25" s="415"/>
      <c r="P25" s="415"/>
      <c r="Q25" s="415"/>
      <c r="R25" s="415"/>
      <c r="S25" s="415"/>
      <c r="T25" s="415"/>
      <c r="U25" s="415"/>
      <c r="V25" s="415"/>
      <c r="W25" s="415"/>
      <c r="X25" s="415"/>
      <c r="Y25" s="415"/>
      <c r="Z25" s="415"/>
      <c r="AA25" s="415"/>
      <c r="AB25" s="415"/>
      <c r="AC25" s="415"/>
      <c r="AD25" s="415"/>
      <c r="AE25" s="415"/>
      <c r="AF25" s="415"/>
      <c r="AG25" s="415"/>
      <c r="AH25" s="415"/>
    </row>
    <row r="26" spans="1:34" ht="20.100000000000001" customHeight="1">
      <c r="A26" s="408"/>
      <c r="B26" s="416"/>
      <c r="C26" s="416"/>
      <c r="D26" s="416"/>
      <c r="E26" s="416"/>
      <c r="F26" s="416"/>
      <c r="G26" s="416"/>
      <c r="H26" s="416"/>
      <c r="I26" s="416"/>
      <c r="J26" s="416"/>
      <c r="K26" s="416"/>
      <c r="L26" s="416"/>
      <c r="M26" s="416"/>
      <c r="N26" s="416"/>
      <c r="O26" s="415"/>
      <c r="P26" s="415"/>
      <c r="Q26" s="415"/>
      <c r="R26" s="415"/>
      <c r="S26" s="415"/>
      <c r="T26" s="415"/>
      <c r="U26" s="415"/>
      <c r="V26" s="415"/>
      <c r="W26" s="415"/>
      <c r="X26" s="415"/>
      <c r="Y26" s="415"/>
      <c r="Z26" s="415"/>
      <c r="AA26" s="415"/>
      <c r="AB26" s="415"/>
      <c r="AC26" s="415"/>
      <c r="AD26" s="415"/>
      <c r="AE26" s="415"/>
      <c r="AF26" s="415"/>
      <c r="AG26" s="415"/>
      <c r="AH26" s="415"/>
    </row>
    <row r="27" spans="1:34" s="405" customFormat="1" ht="22.5" customHeight="1">
      <c r="A27" s="403"/>
      <c r="B27" s="405" t="s">
        <v>772</v>
      </c>
      <c r="M27" s="413"/>
      <c r="N27" s="413"/>
      <c r="Q27" s="414"/>
    </row>
    <row r="28" spans="1:34" ht="24" customHeight="1" thickBot="1">
      <c r="A28" s="408"/>
      <c r="B28" s="1292" t="s">
        <v>762</v>
      </c>
      <c r="C28" s="1292"/>
      <c r="D28" s="1324" t="s">
        <v>773</v>
      </c>
      <c r="E28" s="1324"/>
      <c r="F28" s="1324"/>
      <c r="G28" s="1324"/>
      <c r="H28" s="1324" t="s">
        <v>762</v>
      </c>
      <c r="I28" s="1324"/>
      <c r="J28" s="1324" t="s">
        <v>773</v>
      </c>
      <c r="K28" s="1324"/>
      <c r="L28" s="1324"/>
    </row>
    <row r="29" spans="1:34" ht="24" customHeight="1" thickTop="1">
      <c r="A29" s="408"/>
      <c r="B29" s="1287" t="s">
        <v>729</v>
      </c>
      <c r="C29" s="1288"/>
      <c r="D29" s="1328" t="s">
        <v>774</v>
      </c>
      <c r="E29" s="1328"/>
      <c r="F29" s="1328"/>
      <c r="G29" s="1328"/>
      <c r="H29" s="1291" t="s">
        <v>729</v>
      </c>
      <c r="I29" s="1291"/>
      <c r="J29" s="1313" t="s">
        <v>775</v>
      </c>
      <c r="K29" s="1313"/>
      <c r="L29" s="1313"/>
    </row>
    <row r="30" spans="1:34" ht="23.85" customHeight="1">
      <c r="A30" s="408"/>
      <c r="B30" s="1289"/>
      <c r="C30" s="1290"/>
      <c r="D30" s="1314"/>
      <c r="E30" s="1314"/>
      <c r="F30" s="1314"/>
      <c r="G30" s="1314"/>
      <c r="H30" s="1291" t="s">
        <v>729</v>
      </c>
      <c r="I30" s="1291"/>
      <c r="J30" s="1301" t="s">
        <v>776</v>
      </c>
      <c r="K30" s="1301"/>
      <c r="L30" s="1301"/>
    </row>
    <row r="31" spans="1:34" ht="39.4" customHeight="1">
      <c r="A31" s="408"/>
      <c r="B31" s="1291" t="s">
        <v>169</v>
      </c>
      <c r="C31" s="1291"/>
      <c r="D31" s="1314" t="s">
        <v>777</v>
      </c>
      <c r="E31" s="1314"/>
      <c r="F31" s="1314"/>
      <c r="G31" s="1314"/>
      <c r="H31" s="1291" t="s">
        <v>729</v>
      </c>
      <c r="I31" s="1291"/>
      <c r="J31" s="1301" t="s">
        <v>778</v>
      </c>
      <c r="K31" s="1301"/>
      <c r="L31" s="1301"/>
    </row>
    <row r="32" spans="1:34" ht="24" customHeight="1">
      <c r="A32" s="408"/>
      <c r="B32" s="1291" t="s">
        <v>169</v>
      </c>
      <c r="C32" s="1291"/>
      <c r="D32" s="1314" t="s">
        <v>779</v>
      </c>
      <c r="E32" s="1314"/>
      <c r="F32" s="1314"/>
      <c r="G32" s="1314"/>
      <c r="H32" s="1291" t="s">
        <v>169</v>
      </c>
      <c r="I32" s="1291"/>
      <c r="J32" s="1301" t="s">
        <v>780</v>
      </c>
      <c r="K32" s="1301"/>
      <c r="L32" s="1301"/>
    </row>
    <row r="33" spans="1:34" ht="24" customHeight="1">
      <c r="A33" s="408"/>
      <c r="B33" s="1291" t="s">
        <v>169</v>
      </c>
      <c r="C33" s="1291"/>
      <c r="D33" s="1314" t="s">
        <v>781</v>
      </c>
      <c r="E33" s="1314"/>
      <c r="F33" s="1314"/>
      <c r="G33" s="1314"/>
      <c r="H33" s="1287" t="s">
        <v>169</v>
      </c>
      <c r="I33" s="1288"/>
      <c r="J33" s="426" t="s">
        <v>782</v>
      </c>
      <c r="K33" s="426"/>
      <c r="L33" s="426"/>
    </row>
    <row r="34" spans="1:34" ht="24" customHeight="1">
      <c r="A34" s="408"/>
      <c r="B34" s="1291" t="s">
        <v>729</v>
      </c>
      <c r="C34" s="1291"/>
      <c r="D34" s="1314" t="s">
        <v>783</v>
      </c>
      <c r="E34" s="1314"/>
      <c r="F34" s="1314"/>
      <c r="G34" s="1314"/>
      <c r="H34" s="1289"/>
      <c r="I34" s="1290"/>
      <c r="J34" s="1332"/>
      <c r="K34" s="1333"/>
      <c r="L34" s="1334"/>
    </row>
    <row r="35" spans="1:34" ht="20.100000000000001" customHeight="1">
      <c r="A35" s="408"/>
      <c r="B35" s="416"/>
      <c r="C35" s="416"/>
      <c r="D35" s="416"/>
      <c r="E35" s="416"/>
      <c r="F35" s="416"/>
      <c r="G35" s="416"/>
      <c r="H35" s="416"/>
      <c r="I35" s="416"/>
      <c r="J35" s="416"/>
      <c r="K35" s="416"/>
      <c r="L35" s="416"/>
      <c r="M35" s="416"/>
      <c r="N35" s="416"/>
      <c r="O35" s="415"/>
      <c r="P35" s="415"/>
      <c r="Q35" s="415"/>
      <c r="R35" s="415"/>
      <c r="S35" s="415"/>
      <c r="T35" s="415"/>
      <c r="U35" s="415"/>
      <c r="V35" s="415"/>
      <c r="W35" s="415"/>
      <c r="X35" s="415"/>
      <c r="Y35" s="415"/>
      <c r="Z35" s="415"/>
      <c r="AA35" s="415"/>
      <c r="AB35" s="415"/>
      <c r="AC35" s="415"/>
      <c r="AD35" s="415"/>
      <c r="AE35" s="415"/>
      <c r="AF35" s="415"/>
      <c r="AG35" s="415"/>
      <c r="AH35" s="415"/>
    </row>
    <row r="36" spans="1:34" s="405" customFormat="1" ht="22.5" customHeight="1">
      <c r="A36" s="403"/>
      <c r="B36" s="405" t="s">
        <v>784</v>
      </c>
      <c r="M36" s="413"/>
      <c r="N36" s="413"/>
      <c r="Q36" s="414"/>
    </row>
    <row r="37" spans="1:34" ht="24" customHeight="1" thickBot="1">
      <c r="A37" s="408"/>
      <c r="B37" s="1292" t="s">
        <v>762</v>
      </c>
      <c r="C37" s="1292"/>
      <c r="D37" s="1324" t="s">
        <v>785</v>
      </c>
      <c r="E37" s="1324"/>
      <c r="F37" s="1324"/>
      <c r="G37" s="1324" t="s">
        <v>762</v>
      </c>
      <c r="H37" s="1324"/>
      <c r="I37" s="1325" t="s">
        <v>785</v>
      </c>
      <c r="J37" s="1326"/>
      <c r="K37" s="1326"/>
      <c r="L37" s="1327"/>
    </row>
    <row r="38" spans="1:34" ht="24" customHeight="1" thickTop="1">
      <c r="A38" s="408"/>
      <c r="B38" s="1291" t="s">
        <v>729</v>
      </c>
      <c r="C38" s="1291"/>
      <c r="D38" s="1328" t="s">
        <v>786</v>
      </c>
      <c r="E38" s="1328"/>
      <c r="F38" s="1328"/>
      <c r="G38" s="1291" t="s">
        <v>169</v>
      </c>
      <c r="H38" s="1291"/>
      <c r="I38" s="1329" t="s">
        <v>787</v>
      </c>
      <c r="J38" s="1330"/>
      <c r="K38" s="1330"/>
      <c r="L38" s="1331"/>
    </row>
    <row r="39" spans="1:34" ht="23.85" customHeight="1">
      <c r="A39" s="408"/>
      <c r="B39" s="1291" t="s">
        <v>729</v>
      </c>
      <c r="C39" s="1291"/>
      <c r="D39" s="1314" t="s">
        <v>788</v>
      </c>
      <c r="E39" s="1314"/>
      <c r="F39" s="1314"/>
      <c r="G39" s="1291" t="s">
        <v>169</v>
      </c>
      <c r="H39" s="1291"/>
      <c r="I39" s="427" t="s">
        <v>789</v>
      </c>
      <c r="J39" s="1302"/>
      <c r="K39" s="1302"/>
      <c r="L39" s="428" t="s">
        <v>790</v>
      </c>
    </row>
    <row r="40" spans="1:34" ht="92.65" customHeight="1">
      <c r="A40" s="408"/>
      <c r="B40" s="1280" t="s">
        <v>791</v>
      </c>
      <c r="C40" s="1280"/>
      <c r="D40" s="1280"/>
      <c r="E40" s="1280"/>
      <c r="F40" s="1280"/>
      <c r="G40" s="1280"/>
      <c r="H40" s="1280"/>
      <c r="I40" s="1280"/>
      <c r="J40" s="1280"/>
      <c r="K40" s="1280"/>
      <c r="L40" s="415"/>
      <c r="M40" s="415"/>
      <c r="N40" s="415"/>
    </row>
    <row r="41" spans="1:34" ht="20.100000000000001" customHeight="1">
      <c r="A41" s="408"/>
      <c r="B41" s="416"/>
      <c r="C41" s="416"/>
      <c r="D41" s="416"/>
      <c r="E41" s="416"/>
      <c r="F41" s="416"/>
      <c r="G41" s="416"/>
      <c r="H41" s="416"/>
      <c r="I41" s="416"/>
      <c r="J41" s="416"/>
      <c r="K41" s="416"/>
      <c r="L41" s="416"/>
      <c r="M41" s="416"/>
      <c r="N41" s="416"/>
    </row>
    <row r="42" spans="1:34" s="405" customFormat="1" ht="22.5" customHeight="1">
      <c r="A42" s="403"/>
      <c r="B42" s="405" t="s">
        <v>792</v>
      </c>
      <c r="M42" s="413"/>
      <c r="N42" s="413"/>
      <c r="Q42" s="414"/>
    </row>
    <row r="43" spans="1:34" ht="24" customHeight="1">
      <c r="A43" s="408"/>
      <c r="B43" s="1286" t="s">
        <v>793</v>
      </c>
      <c r="C43" s="1286"/>
      <c r="D43" s="1286"/>
      <c r="E43" s="1286"/>
      <c r="F43" s="1286"/>
      <c r="G43" s="1286"/>
      <c r="H43" s="1286"/>
      <c r="I43" s="1286"/>
      <c r="J43" s="1286"/>
      <c r="K43" s="1286"/>
      <c r="L43" s="1286"/>
      <c r="M43" s="1286"/>
      <c r="N43" s="1286"/>
    </row>
    <row r="44" spans="1:34" ht="24" customHeight="1">
      <c r="A44" s="408"/>
      <c r="B44" s="1314" t="s">
        <v>726</v>
      </c>
      <c r="C44" s="1314"/>
      <c r="D44" s="1314"/>
      <c r="E44" s="1314"/>
      <c r="F44" s="1314"/>
      <c r="G44" s="1314"/>
      <c r="H44" s="429" t="s">
        <v>794</v>
      </c>
      <c r="I44" s="429" t="s">
        <v>795</v>
      </c>
      <c r="J44" s="429" t="s">
        <v>796</v>
      </c>
      <c r="K44" s="429" t="s">
        <v>797</v>
      </c>
      <c r="L44" s="429" t="s">
        <v>798</v>
      </c>
      <c r="M44" s="429" t="s">
        <v>799</v>
      </c>
      <c r="N44" s="429" t="s">
        <v>800</v>
      </c>
    </row>
    <row r="45" spans="1:34" ht="23.85" customHeight="1">
      <c r="A45" s="408"/>
      <c r="B45" s="1286" t="s">
        <v>801</v>
      </c>
      <c r="C45" s="1286"/>
      <c r="D45" s="1286"/>
      <c r="E45" s="1286"/>
      <c r="F45" s="1286"/>
      <c r="G45" s="1286"/>
      <c r="H45" s="420" t="s">
        <v>169</v>
      </c>
      <c r="I45" s="420" t="s">
        <v>729</v>
      </c>
      <c r="J45" s="420" t="s">
        <v>729</v>
      </c>
      <c r="K45" s="420" t="s">
        <v>169</v>
      </c>
      <c r="L45" s="420" t="s">
        <v>169</v>
      </c>
      <c r="M45" s="420" t="s">
        <v>169</v>
      </c>
      <c r="N45" s="420" t="s">
        <v>169</v>
      </c>
    </row>
    <row r="46" spans="1:34" ht="24" customHeight="1">
      <c r="A46" s="408"/>
      <c r="B46" s="1286" t="s">
        <v>802</v>
      </c>
      <c r="C46" s="1286"/>
      <c r="D46" s="1286"/>
      <c r="E46" s="1286"/>
      <c r="F46" s="1286"/>
      <c r="G46" s="1286"/>
      <c r="H46" s="420" t="s">
        <v>169</v>
      </c>
      <c r="I46" s="420" t="s">
        <v>729</v>
      </c>
      <c r="J46" s="420" t="s">
        <v>729</v>
      </c>
      <c r="K46" s="420" t="s">
        <v>169</v>
      </c>
      <c r="L46" s="420" t="s">
        <v>169</v>
      </c>
      <c r="M46" s="420" t="s">
        <v>169</v>
      </c>
      <c r="N46" s="420" t="s">
        <v>169</v>
      </c>
    </row>
    <row r="47" spans="1:34" ht="15" customHeight="1">
      <c r="A47" s="408"/>
      <c r="B47" s="1315" t="s">
        <v>803</v>
      </c>
      <c r="C47" s="1316"/>
      <c r="D47" s="1316"/>
      <c r="E47" s="1316"/>
      <c r="F47" s="1316"/>
      <c r="G47" s="1317"/>
      <c r="H47" s="430" t="s">
        <v>804</v>
      </c>
      <c r="I47" s="430"/>
      <c r="J47" s="430" t="s">
        <v>805</v>
      </c>
      <c r="K47" s="430"/>
      <c r="L47" s="430" t="s">
        <v>806</v>
      </c>
      <c r="M47" s="430"/>
      <c r="N47" s="430"/>
    </row>
    <row r="48" spans="1:34" ht="15" customHeight="1">
      <c r="A48" s="408"/>
      <c r="B48" s="1318"/>
      <c r="C48" s="1319"/>
      <c r="D48" s="1319"/>
      <c r="E48" s="1319"/>
      <c r="F48" s="1319"/>
      <c r="G48" s="1320"/>
      <c r="H48" s="430"/>
      <c r="I48" s="430"/>
      <c r="J48" s="430" t="s">
        <v>807</v>
      </c>
      <c r="K48" s="430"/>
      <c r="L48" s="430" t="s">
        <v>808</v>
      </c>
      <c r="M48" s="430"/>
      <c r="N48" s="430"/>
    </row>
    <row r="49" spans="1:14" ht="15" customHeight="1">
      <c r="A49" s="408"/>
      <c r="B49" s="1321"/>
      <c r="C49" s="1322"/>
      <c r="D49" s="1322"/>
      <c r="E49" s="1322"/>
      <c r="F49" s="1322"/>
      <c r="G49" s="1323"/>
      <c r="H49" s="430"/>
      <c r="I49" s="430"/>
      <c r="J49" s="430"/>
      <c r="K49" s="430"/>
      <c r="L49" s="430"/>
      <c r="M49" s="430"/>
      <c r="N49" s="430"/>
    </row>
    <row r="50" spans="1:14" ht="24" customHeight="1">
      <c r="A50" s="408"/>
      <c r="B50" s="1286" t="s">
        <v>809</v>
      </c>
      <c r="C50" s="1286"/>
      <c r="D50" s="1286"/>
      <c r="E50" s="1286"/>
      <c r="F50" s="1286"/>
      <c r="G50" s="1286"/>
      <c r="H50" s="420" t="s">
        <v>169</v>
      </c>
      <c r="I50" s="420" t="s">
        <v>169</v>
      </c>
      <c r="J50" s="420" t="s">
        <v>729</v>
      </c>
      <c r="K50" s="420" t="s">
        <v>169</v>
      </c>
      <c r="L50" s="420" t="s">
        <v>169</v>
      </c>
      <c r="M50" s="420" t="s">
        <v>169</v>
      </c>
      <c r="N50" s="420" t="s">
        <v>169</v>
      </c>
    </row>
    <row r="51" spans="1:14" ht="24" customHeight="1">
      <c r="A51" s="408"/>
      <c r="B51" s="1286" t="s">
        <v>810</v>
      </c>
      <c r="C51" s="1286"/>
      <c r="D51" s="1286"/>
      <c r="E51" s="1286"/>
      <c r="F51" s="1286"/>
      <c r="G51" s="1286"/>
      <c r="H51" s="431"/>
      <c r="I51" s="420" t="s">
        <v>169</v>
      </c>
      <c r="J51" s="420" t="s">
        <v>729</v>
      </c>
      <c r="K51" s="420" t="s">
        <v>729</v>
      </c>
      <c r="L51" s="420" t="s">
        <v>729</v>
      </c>
      <c r="M51" s="420" t="s">
        <v>729</v>
      </c>
      <c r="N51" s="431"/>
    </row>
    <row r="52" spans="1:14" ht="22.5" customHeight="1">
      <c r="A52" s="408"/>
      <c r="B52" s="1303" t="s">
        <v>811</v>
      </c>
      <c r="C52" s="1304"/>
      <c r="D52" s="1304"/>
      <c r="E52" s="1304"/>
      <c r="F52" s="1304"/>
      <c r="G52" s="1304"/>
      <c r="H52" s="1304"/>
      <c r="I52" s="1304"/>
      <c r="J52" s="1304"/>
      <c r="K52" s="1304"/>
      <c r="L52" s="1304"/>
      <c r="M52" s="1304"/>
      <c r="N52" s="1305"/>
    </row>
    <row r="53" spans="1:14" ht="22.5" customHeight="1">
      <c r="A53" s="408"/>
      <c r="B53" s="1306"/>
      <c r="C53" s="1307"/>
      <c r="D53" s="1307"/>
      <c r="E53" s="1307"/>
      <c r="F53" s="1307"/>
      <c r="G53" s="1307"/>
      <c r="H53" s="1307"/>
      <c r="I53" s="1307"/>
      <c r="J53" s="1307"/>
      <c r="K53" s="1307"/>
      <c r="L53" s="1307"/>
      <c r="M53" s="1307"/>
      <c r="N53" s="1308"/>
    </row>
    <row r="54" spans="1:14" ht="22.5" customHeight="1">
      <c r="A54" s="408"/>
      <c r="B54" s="1306"/>
      <c r="C54" s="1307"/>
      <c r="D54" s="1307"/>
      <c r="E54" s="1307"/>
      <c r="F54" s="1307"/>
      <c r="G54" s="1307"/>
      <c r="H54" s="1307"/>
      <c r="I54" s="1307"/>
      <c r="J54" s="1307"/>
      <c r="K54" s="1307"/>
      <c r="L54" s="1307"/>
      <c r="M54" s="1307"/>
      <c r="N54" s="1308"/>
    </row>
    <row r="55" spans="1:14" ht="22.5" customHeight="1">
      <c r="A55" s="408"/>
      <c r="B55" s="1306"/>
      <c r="C55" s="1307"/>
      <c r="D55" s="1307"/>
      <c r="E55" s="1307"/>
      <c r="F55" s="1307"/>
      <c r="G55" s="1307"/>
      <c r="H55" s="1307"/>
      <c r="I55" s="1307"/>
      <c r="J55" s="1307"/>
      <c r="K55" s="1307"/>
      <c r="L55" s="1307"/>
      <c r="M55" s="1307"/>
      <c r="N55" s="1308"/>
    </row>
    <row r="56" spans="1:14" ht="22.5" customHeight="1">
      <c r="A56" s="408"/>
      <c r="B56" s="1306"/>
      <c r="C56" s="1307"/>
      <c r="D56" s="1307"/>
      <c r="E56" s="1307"/>
      <c r="F56" s="1307"/>
      <c r="G56" s="1307"/>
      <c r="H56" s="1307"/>
      <c r="I56" s="1307"/>
      <c r="J56" s="1307"/>
      <c r="K56" s="1307"/>
      <c r="L56" s="1307"/>
      <c r="M56" s="1307"/>
      <c r="N56" s="1308"/>
    </row>
    <row r="57" spans="1:14" ht="22.5" customHeight="1">
      <c r="A57" s="408"/>
      <c r="B57" s="1306"/>
      <c r="C57" s="1307"/>
      <c r="D57" s="1307"/>
      <c r="E57" s="1307"/>
      <c r="F57" s="1307"/>
      <c r="G57" s="1307"/>
      <c r="H57" s="1307"/>
      <c r="I57" s="1307"/>
      <c r="J57" s="1307"/>
      <c r="K57" s="1307"/>
      <c r="L57" s="1307"/>
      <c r="M57" s="1307"/>
      <c r="N57" s="1308"/>
    </row>
    <row r="58" spans="1:14" ht="22.5" customHeight="1">
      <c r="B58" s="1306"/>
      <c r="C58" s="1307"/>
      <c r="D58" s="1307"/>
      <c r="E58" s="1307"/>
      <c r="F58" s="1307"/>
      <c r="G58" s="1307"/>
      <c r="H58" s="1307"/>
      <c r="I58" s="1307"/>
      <c r="J58" s="1307"/>
      <c r="K58" s="1307"/>
      <c r="L58" s="1307"/>
      <c r="M58" s="1307"/>
      <c r="N58" s="1308"/>
    </row>
    <row r="59" spans="1:14" s="433" customFormat="1" ht="22.5" customHeight="1">
      <c r="A59" s="432"/>
      <c r="B59" s="1306"/>
      <c r="C59" s="1307"/>
      <c r="D59" s="1307"/>
      <c r="E59" s="1307"/>
      <c r="F59" s="1307"/>
      <c r="G59" s="1307"/>
      <c r="H59" s="1307"/>
      <c r="I59" s="1307"/>
      <c r="J59" s="1307"/>
      <c r="K59" s="1307"/>
      <c r="L59" s="1307"/>
      <c r="M59" s="1307"/>
      <c r="N59" s="1308"/>
    </row>
    <row r="60" spans="1:14" ht="22.5" customHeight="1">
      <c r="B60" s="1309"/>
      <c r="C60" s="1310"/>
      <c r="D60" s="1310"/>
      <c r="E60" s="1310"/>
      <c r="F60" s="1310"/>
      <c r="G60" s="1310"/>
      <c r="H60" s="1310"/>
      <c r="I60" s="1310"/>
      <c r="J60" s="1310"/>
      <c r="K60" s="1310"/>
      <c r="L60" s="1310"/>
      <c r="M60" s="1310"/>
      <c r="N60" s="1311"/>
    </row>
    <row r="61" spans="1:14" ht="31.5" customHeight="1">
      <c r="A61" s="432"/>
      <c r="B61" s="1312" t="s">
        <v>812</v>
      </c>
      <c r="C61" s="1312"/>
      <c r="D61" s="1312"/>
      <c r="E61" s="1312"/>
      <c r="F61" s="1312"/>
      <c r="G61" s="1312"/>
      <c r="H61" s="1312"/>
      <c r="I61" s="1312"/>
      <c r="J61" s="1312"/>
      <c r="K61" s="1312"/>
      <c r="L61" s="1312"/>
      <c r="M61" s="1312"/>
      <c r="N61" s="1312"/>
    </row>
    <row r="62" spans="1:14" ht="20.100000000000001" customHeight="1"/>
    <row r="63" spans="1:14" s="405" customFormat="1" ht="22.5" customHeight="1">
      <c r="A63" s="403"/>
      <c r="B63" s="405" t="s">
        <v>813</v>
      </c>
      <c r="M63" s="414"/>
    </row>
    <row r="64" spans="1:14" ht="24" customHeight="1" thickBot="1">
      <c r="A64" s="408"/>
      <c r="B64" s="1292" t="s">
        <v>762</v>
      </c>
      <c r="C64" s="1292"/>
      <c r="D64" s="1292" t="s">
        <v>814</v>
      </c>
      <c r="E64" s="1292"/>
      <c r="F64" s="1292"/>
      <c r="G64" s="1292"/>
      <c r="H64" s="1292"/>
      <c r="I64" s="1292"/>
      <c r="J64" s="1292"/>
      <c r="K64" s="1292"/>
    </row>
    <row r="65" spans="1:11" ht="23.1" customHeight="1" thickTop="1">
      <c r="A65" s="408"/>
      <c r="B65" s="1291" t="s">
        <v>169</v>
      </c>
      <c r="C65" s="1291"/>
      <c r="D65" s="1313" t="s">
        <v>815</v>
      </c>
      <c r="E65" s="1313"/>
      <c r="F65" s="1313"/>
      <c r="G65" s="1313"/>
      <c r="H65" s="1313"/>
      <c r="I65" s="1313"/>
      <c r="J65" s="1313"/>
      <c r="K65" s="1313"/>
    </row>
    <row r="66" spans="1:11" ht="23.1" customHeight="1">
      <c r="A66" s="408"/>
      <c r="B66" s="1291" t="s">
        <v>729</v>
      </c>
      <c r="C66" s="1291"/>
      <c r="D66" s="1301" t="s">
        <v>816</v>
      </c>
      <c r="E66" s="1301"/>
      <c r="F66" s="1301"/>
      <c r="G66" s="1301"/>
      <c r="H66" s="1301"/>
      <c r="I66" s="1301"/>
      <c r="J66" s="1301"/>
      <c r="K66" s="1301"/>
    </row>
    <row r="67" spans="1:11" ht="23.1" customHeight="1">
      <c r="A67" s="408"/>
      <c r="B67" s="1291" t="s">
        <v>169</v>
      </c>
      <c r="C67" s="1291"/>
      <c r="D67" s="1301" t="s">
        <v>817</v>
      </c>
      <c r="E67" s="1301"/>
      <c r="F67" s="1301"/>
      <c r="G67" s="1301"/>
      <c r="H67" s="1301"/>
      <c r="I67" s="1301"/>
      <c r="J67" s="1301"/>
      <c r="K67" s="1301"/>
    </row>
    <row r="68" spans="1:11" ht="23.1" customHeight="1">
      <c r="B68" s="1291" t="s">
        <v>169</v>
      </c>
      <c r="C68" s="1291"/>
      <c r="D68" s="1301" t="s">
        <v>818</v>
      </c>
      <c r="E68" s="1301"/>
      <c r="F68" s="1301"/>
      <c r="G68" s="1301"/>
      <c r="H68" s="1301"/>
      <c r="I68" s="1301"/>
      <c r="J68" s="1301"/>
      <c r="K68" s="1301"/>
    </row>
    <row r="69" spans="1:11" ht="23.1" customHeight="1">
      <c r="B69" s="1291" t="s">
        <v>169</v>
      </c>
      <c r="C69" s="1291"/>
      <c r="D69" s="1301" t="s">
        <v>819</v>
      </c>
      <c r="E69" s="1301"/>
      <c r="F69" s="1301"/>
      <c r="G69" s="1301"/>
      <c r="H69" s="1301"/>
      <c r="I69" s="1301"/>
      <c r="J69" s="1301"/>
      <c r="K69" s="1301"/>
    </row>
    <row r="70" spans="1:11" ht="23.1" customHeight="1">
      <c r="B70" s="1291" t="s">
        <v>169</v>
      </c>
      <c r="C70" s="1291"/>
      <c r="D70" s="434" t="s">
        <v>820</v>
      </c>
      <c r="E70" s="427"/>
      <c r="F70" s="1302"/>
      <c r="G70" s="1302"/>
      <c r="H70" s="1302"/>
      <c r="I70" s="1302"/>
      <c r="J70" s="1302"/>
      <c r="K70" s="428" t="s">
        <v>821</v>
      </c>
    </row>
    <row r="71" spans="1:11" ht="20.100000000000001" customHeight="1"/>
  </sheetData>
  <mergeCells count="109">
    <mergeCell ref="B3:N3"/>
    <mergeCell ref="B6:M6"/>
    <mergeCell ref="B9:E10"/>
    <mergeCell ref="F9:G10"/>
    <mergeCell ref="H9:K9"/>
    <mergeCell ref="L9:M9"/>
    <mergeCell ref="H10:I10"/>
    <mergeCell ref="J10:K10"/>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15:E15"/>
    <mergeCell ref="F15:G15"/>
    <mergeCell ref="H15:I15"/>
    <mergeCell ref="J15:K15"/>
    <mergeCell ref="B16:N16"/>
    <mergeCell ref="B19:C19"/>
    <mergeCell ref="D19:G19"/>
    <mergeCell ref="H19:I19"/>
    <mergeCell ref="J19:M19"/>
    <mergeCell ref="B22:C22"/>
    <mergeCell ref="D22:G22"/>
    <mergeCell ref="H22:I23"/>
    <mergeCell ref="B23:C23"/>
    <mergeCell ref="D23:G23"/>
    <mergeCell ref="J23:M23"/>
    <mergeCell ref="B20:C20"/>
    <mergeCell ref="D20:G20"/>
    <mergeCell ref="H20:I20"/>
    <mergeCell ref="J20:M20"/>
    <mergeCell ref="B21:C21"/>
    <mergeCell ref="D21:G21"/>
    <mergeCell ref="H21:I21"/>
    <mergeCell ref="J21:M21"/>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J34:L34"/>
    <mergeCell ref="B31:C31"/>
    <mergeCell ref="D31:G31"/>
    <mergeCell ref="H31:I31"/>
    <mergeCell ref="J31:L31"/>
    <mergeCell ref="B32:C32"/>
    <mergeCell ref="D32:G32"/>
    <mergeCell ref="H32:I32"/>
    <mergeCell ref="J32:L32"/>
    <mergeCell ref="B39:C39"/>
    <mergeCell ref="D39:F39"/>
    <mergeCell ref="G39:H39"/>
    <mergeCell ref="J39:K39"/>
    <mergeCell ref="B40:K40"/>
    <mergeCell ref="B43:N43"/>
    <mergeCell ref="B37:C37"/>
    <mergeCell ref="D37:F37"/>
    <mergeCell ref="G37:H37"/>
    <mergeCell ref="I37:L37"/>
    <mergeCell ref="B38:C38"/>
    <mergeCell ref="D38:F38"/>
    <mergeCell ref="G38:H38"/>
    <mergeCell ref="I38:L38"/>
    <mergeCell ref="B52:N60"/>
    <mergeCell ref="B61:N61"/>
    <mergeCell ref="B64:C64"/>
    <mergeCell ref="D64:K64"/>
    <mergeCell ref="B65:C65"/>
    <mergeCell ref="D65:K65"/>
    <mergeCell ref="B44:G44"/>
    <mergeCell ref="B45:G45"/>
    <mergeCell ref="B46:G46"/>
    <mergeCell ref="B47:G49"/>
    <mergeCell ref="B50:G50"/>
    <mergeCell ref="B51:G51"/>
    <mergeCell ref="B69:C69"/>
    <mergeCell ref="D69:K69"/>
    <mergeCell ref="B70:C70"/>
    <mergeCell ref="F70:J70"/>
    <mergeCell ref="B66:C66"/>
    <mergeCell ref="D66:K66"/>
    <mergeCell ref="B67:C67"/>
    <mergeCell ref="D67:K67"/>
    <mergeCell ref="B68:C68"/>
    <mergeCell ref="D68:K68"/>
  </mergeCells>
  <phoneticPr fontId="4"/>
  <dataValidations count="2">
    <dataValidation type="list" allowBlank="1" showInputMessage="1" showErrorMessage="1" prompt="２－４の「連携して実施する活動」の番号を記載" sqref="H47:N49" xr:uid="{4B4D0AAF-CFBB-4C01-B032-8FEB7EB33A9F}">
      <formula1>"①,②,③,④,⑤,⑥,⑦,⑧,⑨,⑩"</formula1>
    </dataValidation>
    <dataValidation type="list" allowBlank="1" showInputMessage="1" showErrorMessage="1" prompt="該当する場合「○」を記載" sqref="B65:C70 B20:C23 H20:I23 B29:C34 H29:I34 B38:C39 G38:H39 H45:N46 H50:I50 J50:M51 N50 I51 H12:M14" xr:uid="{03F9EA53-2057-495D-80B8-4842FE10B9B4}">
      <formula1>"　,○,"</formula1>
    </dataValidation>
  </dataValidations>
  <printOptions horizontalCentered="1"/>
  <pageMargins left="0.59055118110236227" right="0.31496062992125984" top="0.55118110236220474" bottom="0.15748031496062992" header="0.31496062992125984" footer="0.31496062992125984"/>
  <pageSetup paperSize="9" scale="69" fitToHeight="0" orientation="portrait" r:id="rId1"/>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D7F63-DAB4-4DBC-9962-F48846CCA26F}">
  <sheetPr>
    <tabColor theme="7" tint="0.79998168889431442"/>
    <pageSetUpPr fitToPage="1"/>
  </sheetPr>
  <dimension ref="A2:AH58"/>
  <sheetViews>
    <sheetView view="pageBreakPreview" zoomScaleNormal="100" zoomScaleSheetLayoutView="100" workbookViewId="0">
      <selection activeCell="B3" sqref="B3:N3"/>
    </sheetView>
  </sheetViews>
  <sheetFormatPr defaultColWidth="4.125" defaultRowHeight="18" customHeight="1"/>
  <cols>
    <col min="1" max="1" width="1.875" style="401" customWidth="1"/>
    <col min="2" max="14" width="9.625" style="401" customWidth="1"/>
    <col min="15" max="15" width="2.625" style="401" customWidth="1"/>
    <col min="16" max="16" width="5.875" style="401" customWidth="1"/>
    <col min="17" max="122" width="4.625" style="401" customWidth="1"/>
    <col min="123" max="255" width="8.625" style="401" customWidth="1"/>
    <col min="256" max="16384" width="4.125" style="401"/>
  </cols>
  <sheetData>
    <row r="2" spans="1:34" ht="19.7" customHeight="1">
      <c r="A2" s="403" t="s">
        <v>822</v>
      </c>
      <c r="B2" s="404"/>
      <c r="C2" s="404"/>
      <c r="D2" s="404"/>
      <c r="E2" s="404"/>
      <c r="F2" s="404"/>
      <c r="G2" s="404"/>
      <c r="H2" s="404"/>
      <c r="I2" s="404"/>
    </row>
    <row r="3" spans="1:34" ht="74.45" customHeight="1">
      <c r="A3" s="408"/>
      <c r="B3" s="1336" t="s">
        <v>823</v>
      </c>
      <c r="C3" s="1336"/>
      <c r="D3" s="1336"/>
      <c r="E3" s="1336"/>
      <c r="F3" s="1336"/>
      <c r="G3" s="1336"/>
      <c r="H3" s="1336"/>
      <c r="I3" s="1336"/>
      <c r="J3" s="1336"/>
      <c r="K3" s="1336"/>
      <c r="L3" s="1336"/>
      <c r="M3" s="1336"/>
      <c r="N3" s="1336"/>
      <c r="O3" s="415"/>
      <c r="P3" s="415"/>
      <c r="Q3" s="415"/>
      <c r="R3" s="415"/>
      <c r="S3" s="415"/>
      <c r="T3" s="415"/>
      <c r="U3" s="415"/>
      <c r="V3" s="415"/>
      <c r="W3" s="415"/>
      <c r="X3" s="415"/>
      <c r="Y3" s="415"/>
      <c r="Z3" s="415"/>
      <c r="AA3" s="415"/>
      <c r="AB3" s="415"/>
      <c r="AC3" s="415"/>
      <c r="AD3" s="415"/>
      <c r="AE3" s="415"/>
      <c r="AF3" s="415"/>
      <c r="AG3" s="415"/>
      <c r="AH3" s="415"/>
    </row>
    <row r="4" spans="1:34" ht="20.100000000000001" customHeight="1">
      <c r="A4" s="408"/>
      <c r="B4" s="409"/>
      <c r="C4" s="409"/>
      <c r="D4" s="410"/>
      <c r="E4" s="410"/>
      <c r="F4" s="410"/>
      <c r="G4" s="410"/>
      <c r="H4" s="411"/>
      <c r="I4" s="411"/>
      <c r="J4" s="410"/>
      <c r="K4" s="410"/>
      <c r="L4" s="410"/>
      <c r="M4" s="412"/>
    </row>
    <row r="5" spans="1:34" ht="20.25" customHeight="1">
      <c r="A5" s="403"/>
      <c r="B5" s="405" t="s">
        <v>824</v>
      </c>
      <c r="C5" s="405"/>
      <c r="F5" s="406"/>
      <c r="G5" s="406"/>
      <c r="H5" s="407"/>
      <c r="I5" s="407"/>
    </row>
    <row r="6" spans="1:34" ht="30.75" customHeight="1">
      <c r="A6" s="408"/>
      <c r="B6" s="1344" t="s">
        <v>825</v>
      </c>
      <c r="C6" s="1345"/>
      <c r="D6" s="1345"/>
      <c r="E6" s="1345"/>
      <c r="F6" s="1345"/>
      <c r="G6" s="1345"/>
      <c r="H6" s="1345"/>
      <c r="I6" s="1345"/>
      <c r="J6" s="1345"/>
      <c r="K6" s="1345"/>
      <c r="L6" s="1345"/>
      <c r="M6" s="1346"/>
    </row>
    <row r="7" spans="1:34" ht="20.100000000000001" customHeight="1">
      <c r="A7" s="408"/>
      <c r="B7" s="409"/>
      <c r="C7" s="409"/>
      <c r="D7" s="410"/>
      <c r="E7" s="410"/>
      <c r="F7" s="410"/>
      <c r="G7" s="410"/>
      <c r="H7" s="411"/>
      <c r="I7" s="411"/>
      <c r="J7" s="410"/>
      <c r="K7" s="410"/>
      <c r="L7" s="410"/>
      <c r="M7" s="412"/>
    </row>
    <row r="8" spans="1:34" s="405" customFormat="1" ht="22.5" customHeight="1">
      <c r="A8" s="403"/>
      <c r="B8" s="405" t="s">
        <v>826</v>
      </c>
      <c r="M8" s="413"/>
      <c r="N8" s="413"/>
      <c r="Q8" s="414"/>
    </row>
    <row r="9" spans="1:34" ht="24" customHeight="1">
      <c r="A9" s="408"/>
      <c r="B9" s="1347" t="s">
        <v>748</v>
      </c>
      <c r="C9" s="1347"/>
      <c r="D9" s="1347"/>
      <c r="E9" s="1347"/>
      <c r="F9" s="1348" t="s">
        <v>749</v>
      </c>
      <c r="G9" s="1348"/>
      <c r="H9" s="1348" t="s">
        <v>750</v>
      </c>
      <c r="I9" s="1348"/>
      <c r="J9" s="1348"/>
      <c r="K9" s="1348"/>
    </row>
    <row r="10" spans="1:34" ht="49.5" customHeight="1" thickBot="1">
      <c r="A10" s="408"/>
      <c r="B10" s="1292"/>
      <c r="C10" s="1292"/>
      <c r="D10" s="1292"/>
      <c r="E10" s="1292"/>
      <c r="F10" s="1324"/>
      <c r="G10" s="1324"/>
      <c r="H10" s="1351" t="s">
        <v>752</v>
      </c>
      <c r="I10" s="1351"/>
      <c r="J10" s="1351" t="s">
        <v>753</v>
      </c>
      <c r="K10" s="1351"/>
    </row>
    <row r="11" spans="1:34" ht="24" customHeight="1" thickTop="1">
      <c r="A11" s="408"/>
      <c r="B11" s="1341" t="str">
        <f>"（自協定）"&amp;[1]はじめに!D5</f>
        <v>（自協定）あいうえお集落協定</v>
      </c>
      <c r="C11" s="1341" t="s">
        <v>756</v>
      </c>
      <c r="D11" s="1341" t="s">
        <v>756</v>
      </c>
      <c r="E11" s="1341" t="s">
        <v>756</v>
      </c>
      <c r="F11" s="1369">
        <f>[1]別紙１④!$C$63/100</f>
        <v>383.46</v>
      </c>
      <c r="G11" s="1369"/>
      <c r="H11" s="1343"/>
      <c r="I11" s="1343"/>
      <c r="J11" s="1343"/>
      <c r="K11" s="1343"/>
    </row>
    <row r="12" spans="1:34" ht="24" customHeight="1">
      <c r="A12" s="408"/>
      <c r="B12" s="1339" t="s">
        <v>827</v>
      </c>
      <c r="C12" s="1339"/>
      <c r="D12" s="1339"/>
      <c r="E12" s="1339"/>
      <c r="F12" s="1368">
        <v>5.5</v>
      </c>
      <c r="G12" s="1368"/>
      <c r="H12" s="1291" t="s">
        <v>729</v>
      </c>
      <c r="I12" s="1291"/>
      <c r="J12" s="1291" t="s">
        <v>169</v>
      </c>
      <c r="K12" s="1291"/>
    </row>
    <row r="13" spans="1:34" ht="24" customHeight="1">
      <c r="A13" s="408"/>
      <c r="B13" s="1339" t="s">
        <v>828</v>
      </c>
      <c r="C13" s="1339"/>
      <c r="D13" s="1339"/>
      <c r="E13" s="1339"/>
      <c r="F13" s="1368">
        <v>8.6999999999999993</v>
      </c>
      <c r="G13" s="1368"/>
      <c r="H13" s="1291" t="s">
        <v>729</v>
      </c>
      <c r="I13" s="1291"/>
      <c r="J13" s="1291" t="s">
        <v>169</v>
      </c>
      <c r="K13" s="1291"/>
    </row>
    <row r="14" spans="1:34" ht="24" customHeight="1">
      <c r="A14" s="408"/>
      <c r="B14" s="1339"/>
      <c r="C14" s="1339"/>
      <c r="D14" s="1339"/>
      <c r="E14" s="1339"/>
      <c r="F14" s="1368"/>
      <c r="G14" s="1368"/>
      <c r="H14" s="1291"/>
      <c r="I14" s="1291"/>
      <c r="J14" s="1291" t="s">
        <v>169</v>
      </c>
      <c r="K14" s="1291"/>
    </row>
    <row r="15" spans="1:34" ht="24" customHeight="1">
      <c r="A15" s="408"/>
      <c r="B15" s="1286" t="s">
        <v>759</v>
      </c>
      <c r="C15" s="1286" t="s">
        <v>759</v>
      </c>
      <c r="D15" s="1286" t="s">
        <v>759</v>
      </c>
      <c r="E15" s="1286" t="s">
        <v>759</v>
      </c>
      <c r="F15" s="1367">
        <f>SUM(F11:G14)</f>
        <v>397.65999999999997</v>
      </c>
      <c r="G15" s="1367"/>
      <c r="H15" s="1338"/>
      <c r="I15" s="1338"/>
      <c r="J15" s="1338"/>
      <c r="K15" s="1338"/>
    </row>
    <row r="16" spans="1:34" ht="51.4" customHeight="1">
      <c r="A16" s="408"/>
      <c r="B16" s="1280" t="s">
        <v>829</v>
      </c>
      <c r="C16" s="1280"/>
      <c r="D16" s="1280"/>
      <c r="E16" s="1280"/>
      <c r="F16" s="1280"/>
      <c r="G16" s="1280"/>
      <c r="H16" s="1280"/>
      <c r="I16" s="1280"/>
      <c r="J16" s="1280"/>
      <c r="K16" s="1280"/>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row>
    <row r="17" spans="1:34" ht="20.100000000000001" customHeight="1">
      <c r="A17" s="408"/>
      <c r="B17" s="416"/>
      <c r="C17" s="416"/>
      <c r="D17" s="416"/>
      <c r="E17" s="416"/>
      <c r="F17" s="416"/>
      <c r="G17" s="416"/>
      <c r="H17" s="416"/>
      <c r="I17" s="416"/>
      <c r="J17" s="416"/>
      <c r="K17" s="416"/>
      <c r="L17" s="416"/>
      <c r="M17" s="416"/>
      <c r="N17" s="416"/>
      <c r="O17" s="415"/>
      <c r="P17" s="415"/>
      <c r="Q17" s="415"/>
      <c r="R17" s="415"/>
      <c r="S17" s="415"/>
      <c r="T17" s="415"/>
      <c r="U17" s="415"/>
      <c r="V17" s="415"/>
      <c r="W17" s="415"/>
      <c r="X17" s="415"/>
      <c r="Y17" s="415"/>
      <c r="Z17" s="415"/>
      <c r="AA17" s="415"/>
      <c r="AB17" s="415"/>
      <c r="AC17" s="415"/>
      <c r="AD17" s="415"/>
      <c r="AE17" s="415"/>
      <c r="AF17" s="415"/>
      <c r="AG17" s="415"/>
      <c r="AH17" s="415"/>
    </row>
    <row r="18" spans="1:34" s="405" customFormat="1" ht="22.5" customHeight="1">
      <c r="A18" s="403"/>
      <c r="B18" s="405" t="s">
        <v>830</v>
      </c>
      <c r="M18" s="413"/>
      <c r="N18" s="413"/>
      <c r="Q18" s="414"/>
    </row>
    <row r="19" spans="1:34" ht="24" customHeight="1" thickBot="1">
      <c r="A19" s="408"/>
      <c r="B19" s="1292" t="s">
        <v>762</v>
      </c>
      <c r="C19" s="1292"/>
      <c r="D19" s="1324"/>
      <c r="E19" s="1324"/>
      <c r="F19" s="1324"/>
      <c r="G19" s="1324"/>
      <c r="H19" s="1324" t="s">
        <v>762</v>
      </c>
      <c r="I19" s="1324"/>
      <c r="J19" s="1324"/>
      <c r="K19" s="1324"/>
      <c r="L19" s="1324"/>
      <c r="M19" s="1324"/>
    </row>
    <row r="20" spans="1:34" ht="23.85" customHeight="1" thickTop="1">
      <c r="A20" s="408"/>
      <c r="B20" s="1291" t="s">
        <v>169</v>
      </c>
      <c r="C20" s="1291"/>
      <c r="D20" s="1328" t="s">
        <v>763</v>
      </c>
      <c r="E20" s="1328"/>
      <c r="F20" s="1328"/>
      <c r="G20" s="1328"/>
      <c r="H20" s="1291" t="s">
        <v>169</v>
      </c>
      <c r="I20" s="1291"/>
      <c r="J20" s="1313" t="s">
        <v>764</v>
      </c>
      <c r="K20" s="1313"/>
      <c r="L20" s="1313"/>
      <c r="M20" s="1313"/>
    </row>
    <row r="21" spans="1:34" ht="24" customHeight="1">
      <c r="A21" s="408"/>
      <c r="B21" s="1291" t="s">
        <v>729</v>
      </c>
      <c r="C21" s="1291"/>
      <c r="D21" s="1314" t="s">
        <v>765</v>
      </c>
      <c r="E21" s="1314"/>
      <c r="F21" s="1314"/>
      <c r="G21" s="1314"/>
      <c r="H21" s="1291" t="s">
        <v>169</v>
      </c>
      <c r="I21" s="1291"/>
      <c r="J21" s="1301" t="s">
        <v>766</v>
      </c>
      <c r="K21" s="1301"/>
      <c r="L21" s="1301"/>
      <c r="M21" s="1301"/>
    </row>
    <row r="22" spans="1:34" ht="24" customHeight="1">
      <c r="A22" s="408"/>
      <c r="B22" s="1291" t="s">
        <v>169</v>
      </c>
      <c r="C22" s="1291"/>
      <c r="D22" s="1314" t="s">
        <v>831</v>
      </c>
      <c r="E22" s="1314"/>
      <c r="F22" s="1314"/>
      <c r="G22" s="1314"/>
      <c r="H22" s="1287" t="s">
        <v>729</v>
      </c>
      <c r="I22" s="1288"/>
      <c r="J22" s="1364" t="s">
        <v>832</v>
      </c>
      <c r="K22" s="1365"/>
      <c r="L22" s="1365"/>
      <c r="M22" s="1366"/>
    </row>
    <row r="23" spans="1:34" ht="24" customHeight="1">
      <c r="A23" s="408"/>
      <c r="B23" s="1291" t="s">
        <v>729</v>
      </c>
      <c r="C23" s="1291"/>
      <c r="D23" s="1314" t="s">
        <v>769</v>
      </c>
      <c r="E23" s="1314"/>
      <c r="F23" s="1314"/>
      <c r="G23" s="1314"/>
      <c r="H23" s="1289"/>
      <c r="I23" s="1290"/>
      <c r="J23" s="1361" t="s">
        <v>833</v>
      </c>
      <c r="K23" s="1362"/>
      <c r="L23" s="1362"/>
      <c r="M23" s="1363"/>
    </row>
    <row r="24" spans="1:34" ht="108.4" customHeight="1">
      <c r="A24" s="408"/>
      <c r="B24" s="1356" t="s">
        <v>834</v>
      </c>
      <c r="C24" s="1356"/>
      <c r="D24" s="1356"/>
      <c r="E24" s="1356"/>
      <c r="F24" s="1356"/>
      <c r="G24" s="1356"/>
      <c r="H24" s="1356"/>
      <c r="I24" s="1356"/>
      <c r="J24" s="1356"/>
      <c r="K24" s="1356"/>
      <c r="L24" s="1356"/>
      <c r="M24" s="1356"/>
    </row>
    <row r="25" spans="1:34" ht="25.7" customHeight="1">
      <c r="A25" s="408"/>
      <c r="B25" s="1280" t="s">
        <v>771</v>
      </c>
      <c r="C25" s="1280"/>
      <c r="D25" s="1280"/>
      <c r="E25" s="1280"/>
      <c r="F25" s="1280"/>
      <c r="G25" s="1280"/>
      <c r="H25" s="1280"/>
      <c r="I25" s="1280"/>
      <c r="J25" s="1280"/>
      <c r="K25" s="1280"/>
      <c r="L25" s="1280"/>
      <c r="M25" s="1280"/>
      <c r="N25" s="415"/>
      <c r="O25" s="415"/>
      <c r="P25" s="415"/>
      <c r="Q25" s="415"/>
      <c r="R25" s="415"/>
      <c r="S25" s="415"/>
      <c r="T25" s="415"/>
      <c r="U25" s="415"/>
      <c r="V25" s="415"/>
      <c r="W25" s="415"/>
      <c r="X25" s="415"/>
      <c r="Y25" s="415"/>
      <c r="Z25" s="415"/>
      <c r="AA25" s="415"/>
      <c r="AB25" s="415"/>
      <c r="AC25" s="415"/>
      <c r="AD25" s="415"/>
      <c r="AE25" s="415"/>
      <c r="AF25" s="415"/>
      <c r="AG25" s="415"/>
      <c r="AH25" s="415"/>
    </row>
    <row r="26" spans="1:34" ht="20.100000000000001" customHeight="1">
      <c r="A26" s="408"/>
      <c r="B26" s="416"/>
      <c r="C26" s="416"/>
      <c r="D26" s="416"/>
      <c r="E26" s="416"/>
      <c r="F26" s="416"/>
      <c r="G26" s="416"/>
      <c r="H26" s="416"/>
      <c r="I26" s="416"/>
      <c r="J26" s="416"/>
      <c r="K26" s="416"/>
      <c r="L26" s="416"/>
      <c r="M26" s="416"/>
      <c r="N26" s="416"/>
      <c r="O26" s="415"/>
      <c r="P26" s="415"/>
      <c r="Q26" s="415"/>
      <c r="R26" s="415"/>
      <c r="S26" s="415"/>
      <c r="T26" s="415"/>
      <c r="U26" s="415"/>
      <c r="V26" s="415"/>
      <c r="W26" s="415"/>
      <c r="X26" s="415"/>
      <c r="Y26" s="415"/>
      <c r="Z26" s="415"/>
      <c r="AA26" s="415"/>
      <c r="AB26" s="415"/>
      <c r="AC26" s="415"/>
      <c r="AD26" s="415"/>
      <c r="AE26" s="415"/>
      <c r="AF26" s="415"/>
      <c r="AG26" s="415"/>
      <c r="AH26" s="415"/>
    </row>
    <row r="27" spans="1:34" s="405" customFormat="1" ht="22.5" customHeight="1">
      <c r="A27" s="403"/>
      <c r="B27" s="405" t="s">
        <v>835</v>
      </c>
      <c r="M27" s="413"/>
      <c r="N27" s="413"/>
      <c r="Q27" s="414"/>
    </row>
    <row r="28" spans="1:34" ht="24" customHeight="1" thickBot="1">
      <c r="A28" s="408"/>
      <c r="B28" s="1292" t="s">
        <v>762</v>
      </c>
      <c r="C28" s="1292"/>
      <c r="D28" s="1324" t="s">
        <v>836</v>
      </c>
      <c r="E28" s="1324"/>
      <c r="F28" s="1324"/>
      <c r="G28" s="1324"/>
      <c r="H28" s="1324" t="s">
        <v>762</v>
      </c>
      <c r="I28" s="1324"/>
      <c r="J28" s="1324" t="s">
        <v>836</v>
      </c>
      <c r="K28" s="1324"/>
      <c r="L28" s="1324"/>
      <c r="M28" s="1324"/>
    </row>
    <row r="29" spans="1:34" ht="24" customHeight="1" thickTop="1">
      <c r="A29" s="408"/>
      <c r="B29" s="1281" t="s">
        <v>729</v>
      </c>
      <c r="C29" s="1282"/>
      <c r="D29" s="1328" t="s">
        <v>837</v>
      </c>
      <c r="E29" s="1328"/>
      <c r="F29" s="1328"/>
      <c r="G29" s="1328"/>
      <c r="H29" s="1291" t="s">
        <v>169</v>
      </c>
      <c r="I29" s="1291"/>
      <c r="J29" s="1313" t="s">
        <v>838</v>
      </c>
      <c r="K29" s="1313"/>
      <c r="L29" s="1313"/>
      <c r="M29" s="1313"/>
    </row>
    <row r="30" spans="1:34" ht="23.85" customHeight="1">
      <c r="A30" s="408"/>
      <c r="B30" s="1291" t="s">
        <v>169</v>
      </c>
      <c r="C30" s="1291"/>
      <c r="D30" s="1314" t="s">
        <v>839</v>
      </c>
      <c r="E30" s="1314"/>
      <c r="F30" s="1314"/>
      <c r="G30" s="1314"/>
      <c r="H30" s="1291" t="s">
        <v>169</v>
      </c>
      <c r="I30" s="1291"/>
      <c r="J30" s="1301" t="s">
        <v>840</v>
      </c>
      <c r="K30" s="1301"/>
      <c r="L30" s="1301"/>
      <c r="M30" s="1301"/>
    </row>
    <row r="31" spans="1:34" ht="23.85" customHeight="1">
      <c r="A31" s="408"/>
      <c r="B31" s="1291" t="s">
        <v>729</v>
      </c>
      <c r="C31" s="1291"/>
      <c r="D31" s="1314" t="s">
        <v>841</v>
      </c>
      <c r="E31" s="1314"/>
      <c r="F31" s="1314"/>
      <c r="G31" s="1314"/>
      <c r="H31" s="1291" t="s">
        <v>169</v>
      </c>
      <c r="I31" s="1291"/>
      <c r="J31" s="1301" t="s">
        <v>842</v>
      </c>
      <c r="K31" s="1301"/>
      <c r="L31" s="1301"/>
      <c r="M31" s="1301"/>
    </row>
    <row r="32" spans="1:34" ht="24" customHeight="1">
      <c r="A32" s="408"/>
      <c r="B32" s="1291" t="s">
        <v>729</v>
      </c>
      <c r="C32" s="1291"/>
      <c r="D32" s="1314" t="s">
        <v>843</v>
      </c>
      <c r="E32" s="1314"/>
      <c r="F32" s="1314"/>
      <c r="G32" s="1314"/>
      <c r="H32" s="1291" t="s">
        <v>729</v>
      </c>
      <c r="I32" s="1291"/>
      <c r="J32" s="1301" t="s">
        <v>844</v>
      </c>
      <c r="K32" s="1301"/>
      <c r="L32" s="1301"/>
      <c r="M32" s="1301"/>
    </row>
    <row r="33" spans="1:34" ht="24" customHeight="1">
      <c r="A33" s="408"/>
      <c r="B33" s="1291" t="s">
        <v>729</v>
      </c>
      <c r="C33" s="1291"/>
      <c r="D33" s="1314" t="s">
        <v>845</v>
      </c>
      <c r="E33" s="1314"/>
      <c r="F33" s="1314"/>
      <c r="G33" s="1314"/>
      <c r="H33" s="1287" t="s">
        <v>729</v>
      </c>
      <c r="I33" s="1288"/>
      <c r="J33" s="1358" t="s">
        <v>846</v>
      </c>
      <c r="K33" s="1359"/>
      <c r="L33" s="1359"/>
      <c r="M33" s="1360"/>
    </row>
    <row r="34" spans="1:34" ht="24" customHeight="1">
      <c r="A34" s="408"/>
      <c r="B34" s="1291" t="s">
        <v>169</v>
      </c>
      <c r="C34" s="1291"/>
      <c r="D34" s="1301" t="s">
        <v>847</v>
      </c>
      <c r="E34" s="1301"/>
      <c r="F34" s="1301"/>
      <c r="G34" s="1301"/>
      <c r="H34" s="1289"/>
      <c r="I34" s="1290"/>
      <c r="J34" s="1361" t="s">
        <v>848</v>
      </c>
      <c r="K34" s="1362"/>
      <c r="L34" s="1362"/>
      <c r="M34" s="1363"/>
    </row>
    <row r="35" spans="1:34" ht="20.100000000000001" customHeight="1">
      <c r="A35" s="408"/>
      <c r="B35" s="416"/>
      <c r="C35" s="416"/>
      <c r="D35" s="416"/>
      <c r="E35" s="416"/>
      <c r="F35" s="416"/>
      <c r="G35" s="416"/>
      <c r="H35" s="416"/>
      <c r="I35" s="416"/>
      <c r="J35" s="416"/>
      <c r="K35" s="416"/>
      <c r="L35" s="416"/>
      <c r="M35" s="416"/>
      <c r="N35" s="416"/>
      <c r="O35" s="415"/>
      <c r="P35" s="415"/>
      <c r="Q35" s="415"/>
      <c r="X35" s="415"/>
      <c r="Y35" s="415"/>
      <c r="Z35" s="415"/>
      <c r="AA35" s="415"/>
      <c r="AB35" s="415"/>
      <c r="AC35" s="415"/>
      <c r="AD35" s="415"/>
      <c r="AE35" s="415"/>
      <c r="AF35" s="415"/>
      <c r="AG35" s="415"/>
      <c r="AH35" s="415"/>
    </row>
    <row r="36" spans="1:34" s="405" customFormat="1" ht="22.5" customHeight="1">
      <c r="A36" s="403"/>
      <c r="B36" s="405" t="s">
        <v>849</v>
      </c>
      <c r="M36" s="413"/>
      <c r="N36" s="413"/>
      <c r="Q36" s="414"/>
    </row>
    <row r="37" spans="1:34" ht="24" customHeight="1">
      <c r="A37" s="408"/>
      <c r="B37" s="1286" t="s">
        <v>793</v>
      </c>
      <c r="C37" s="1286"/>
      <c r="D37" s="1286"/>
      <c r="E37" s="1286"/>
      <c r="F37" s="1286"/>
      <c r="G37" s="1286"/>
      <c r="H37" s="1286"/>
      <c r="I37" s="1286"/>
      <c r="J37" s="1286"/>
      <c r="K37" s="1286"/>
      <c r="L37" s="1286"/>
      <c r="M37" s="1286"/>
      <c r="N37" s="1286"/>
    </row>
    <row r="38" spans="1:34" ht="24" customHeight="1">
      <c r="A38" s="408"/>
      <c r="B38" s="1314" t="s">
        <v>726</v>
      </c>
      <c r="C38" s="1314"/>
      <c r="D38" s="1314"/>
      <c r="E38" s="1314"/>
      <c r="F38" s="1314"/>
      <c r="G38" s="1314"/>
      <c r="H38" s="429" t="s">
        <v>794</v>
      </c>
      <c r="I38" s="429" t="s">
        <v>795</v>
      </c>
      <c r="J38" s="429" t="s">
        <v>796</v>
      </c>
      <c r="K38" s="429" t="s">
        <v>797</v>
      </c>
      <c r="L38" s="429" t="s">
        <v>798</v>
      </c>
      <c r="M38" s="429" t="s">
        <v>799</v>
      </c>
      <c r="N38" s="429" t="s">
        <v>800</v>
      </c>
    </row>
    <row r="39" spans="1:34" ht="23.85" customHeight="1">
      <c r="A39" s="408"/>
      <c r="B39" s="1286" t="s">
        <v>850</v>
      </c>
      <c r="C39" s="1286"/>
      <c r="D39" s="1286"/>
      <c r="E39" s="1286"/>
      <c r="F39" s="1286"/>
      <c r="G39" s="1286"/>
      <c r="H39" s="420" t="s">
        <v>169</v>
      </c>
      <c r="I39" s="420" t="s">
        <v>729</v>
      </c>
      <c r="J39" s="420" t="s">
        <v>729</v>
      </c>
      <c r="K39" s="420" t="s">
        <v>169</v>
      </c>
      <c r="L39" s="420" t="s">
        <v>169</v>
      </c>
      <c r="M39" s="420" t="s">
        <v>169</v>
      </c>
      <c r="N39" s="420" t="s">
        <v>169</v>
      </c>
    </row>
    <row r="40" spans="1:34" ht="24" customHeight="1">
      <c r="A40" s="408"/>
      <c r="B40" s="1286" t="s">
        <v>851</v>
      </c>
      <c r="C40" s="1286"/>
      <c r="D40" s="1286"/>
      <c r="E40" s="1286"/>
      <c r="F40" s="1286"/>
      <c r="G40" s="1286"/>
      <c r="H40" s="420" t="s">
        <v>729</v>
      </c>
      <c r="I40" s="420" t="s">
        <v>729</v>
      </c>
      <c r="J40" s="420" t="s">
        <v>729</v>
      </c>
      <c r="K40" s="420" t="s">
        <v>169</v>
      </c>
      <c r="L40" s="420" t="s">
        <v>169</v>
      </c>
      <c r="M40" s="420" t="s">
        <v>169</v>
      </c>
      <c r="N40" s="420" t="s">
        <v>169</v>
      </c>
    </row>
    <row r="41" spans="1:34" ht="36.4" customHeight="1">
      <c r="A41" s="408"/>
      <c r="B41" s="1286" t="s">
        <v>852</v>
      </c>
      <c r="C41" s="1286"/>
      <c r="D41" s="1286"/>
      <c r="E41" s="1286"/>
      <c r="F41" s="1286"/>
      <c r="G41" s="1286"/>
      <c r="H41" s="420" t="s">
        <v>169</v>
      </c>
      <c r="I41" s="420" t="s">
        <v>169</v>
      </c>
      <c r="J41" s="420" t="s">
        <v>729</v>
      </c>
      <c r="K41" s="420" t="s">
        <v>169</v>
      </c>
      <c r="L41" s="420" t="s">
        <v>169</v>
      </c>
      <c r="M41" s="420" t="s">
        <v>169</v>
      </c>
      <c r="N41" s="420" t="s">
        <v>169</v>
      </c>
    </row>
    <row r="42" spans="1:34" ht="24" customHeight="1">
      <c r="A42" s="408"/>
      <c r="B42" s="1286" t="s">
        <v>853</v>
      </c>
      <c r="C42" s="1286"/>
      <c r="D42" s="1286"/>
      <c r="E42" s="1286"/>
      <c r="F42" s="1286"/>
      <c r="G42" s="1286"/>
      <c r="H42" s="435"/>
      <c r="I42" s="420" t="s">
        <v>169</v>
      </c>
      <c r="J42" s="420" t="s">
        <v>169</v>
      </c>
      <c r="K42" s="420" t="s">
        <v>729</v>
      </c>
      <c r="L42" s="420" t="s">
        <v>729</v>
      </c>
      <c r="M42" s="420" t="s">
        <v>729</v>
      </c>
      <c r="N42" s="435"/>
    </row>
    <row r="43" spans="1:34" ht="239.25" customHeight="1">
      <c r="A43" s="408"/>
      <c r="B43" s="1356" t="s">
        <v>854</v>
      </c>
      <c r="C43" s="1356"/>
      <c r="D43" s="1356"/>
      <c r="E43" s="1356"/>
      <c r="F43" s="1356"/>
      <c r="G43" s="1356"/>
      <c r="H43" s="1356"/>
      <c r="I43" s="1356"/>
      <c r="J43" s="1356"/>
      <c r="K43" s="1356"/>
      <c r="L43" s="1356"/>
      <c r="M43" s="1356"/>
      <c r="N43" s="1356"/>
    </row>
    <row r="44" spans="1:34" ht="20.100000000000001" customHeight="1"/>
    <row r="45" spans="1:34" s="405" customFormat="1" ht="22.5" customHeight="1">
      <c r="A45" s="403"/>
      <c r="B45" s="405" t="s">
        <v>855</v>
      </c>
      <c r="M45" s="414"/>
    </row>
    <row r="46" spans="1:34" ht="24" customHeight="1" thickBot="1">
      <c r="A46" s="408"/>
      <c r="B46" s="1292" t="s">
        <v>856</v>
      </c>
      <c r="C46" s="1292"/>
      <c r="D46" s="1292" t="s">
        <v>857</v>
      </c>
      <c r="E46" s="1292"/>
      <c r="F46" s="1292"/>
      <c r="G46" s="1292" t="s">
        <v>858</v>
      </c>
      <c r="H46" s="1292"/>
      <c r="I46" s="1292"/>
      <c r="J46" s="1292" t="s">
        <v>859</v>
      </c>
      <c r="K46" s="1292"/>
      <c r="L46" s="1292"/>
    </row>
    <row r="47" spans="1:34" ht="23.1" customHeight="1" thickTop="1">
      <c r="A47" s="408"/>
      <c r="B47" s="1328" t="s">
        <v>860</v>
      </c>
      <c r="C47" s="1328"/>
      <c r="D47" s="1352" t="str">
        <f>[1]別紙１④!K11</f>
        <v>丙川　三郎</v>
      </c>
      <c r="E47" s="1352"/>
      <c r="F47" s="1352"/>
      <c r="G47" s="1357" t="s">
        <v>412</v>
      </c>
      <c r="H47" s="1357"/>
      <c r="I47" s="1357"/>
      <c r="J47" s="436" t="s">
        <v>861</v>
      </c>
      <c r="K47" s="437">
        <v>10</v>
      </c>
      <c r="L47" s="438" t="s">
        <v>307</v>
      </c>
    </row>
    <row r="48" spans="1:34" ht="23.1" customHeight="1">
      <c r="A48" s="408"/>
      <c r="B48" s="1314" t="s">
        <v>862</v>
      </c>
      <c r="C48" s="1314"/>
      <c r="D48" s="1352" t="str">
        <f>[1]別紙１④!K12</f>
        <v>丙川　三郎</v>
      </c>
      <c r="E48" s="1352"/>
      <c r="F48" s="1352"/>
      <c r="G48" s="1299" t="s">
        <v>863</v>
      </c>
      <c r="H48" s="1299"/>
      <c r="I48" s="1299"/>
      <c r="J48" s="439" t="s">
        <v>861</v>
      </c>
      <c r="K48" s="440">
        <v>12</v>
      </c>
      <c r="L48" s="441" t="s">
        <v>307</v>
      </c>
    </row>
    <row r="49" spans="1:13" ht="23.1" customHeight="1">
      <c r="A49" s="408"/>
      <c r="B49" s="1314" t="s">
        <v>864</v>
      </c>
      <c r="C49" s="1314"/>
      <c r="D49" s="1352" t="str">
        <f>[1]別紙１④!K13</f>
        <v>乙山　次郎</v>
      </c>
      <c r="E49" s="1352"/>
      <c r="F49" s="1352"/>
      <c r="G49" s="1299" t="s">
        <v>865</v>
      </c>
      <c r="H49" s="1299"/>
      <c r="I49" s="1299"/>
      <c r="J49" s="439" t="s">
        <v>861</v>
      </c>
      <c r="K49" s="440">
        <v>12</v>
      </c>
      <c r="L49" s="441" t="s">
        <v>307</v>
      </c>
    </row>
    <row r="50" spans="1:13" ht="23.1" customHeight="1">
      <c r="B50" s="1314" t="s">
        <v>866</v>
      </c>
      <c r="C50" s="1314"/>
      <c r="D50" s="1352" t="str">
        <f>[1]別紙１④!K14</f>
        <v>乙山　次郎</v>
      </c>
      <c r="E50" s="1352"/>
      <c r="F50" s="1352"/>
      <c r="G50" s="1299" t="s">
        <v>867</v>
      </c>
      <c r="H50" s="1299"/>
      <c r="I50" s="1299"/>
      <c r="J50" s="439" t="s">
        <v>861</v>
      </c>
      <c r="K50" s="440">
        <v>10</v>
      </c>
      <c r="L50" s="441" t="s">
        <v>307</v>
      </c>
    </row>
    <row r="51" spans="1:13" ht="23.1" customHeight="1">
      <c r="B51" s="1314" t="s">
        <v>868</v>
      </c>
      <c r="C51" s="1314"/>
      <c r="D51" s="1352" t="str">
        <f>[1]別紙１④!K15</f>
        <v>甲田　太郎</v>
      </c>
      <c r="E51" s="1352"/>
      <c r="F51" s="1352"/>
      <c r="G51" s="1299" t="s">
        <v>863</v>
      </c>
      <c r="H51" s="1299"/>
      <c r="I51" s="1299"/>
      <c r="J51" s="439" t="s">
        <v>861</v>
      </c>
      <c r="K51" s="440">
        <v>12</v>
      </c>
      <c r="L51" s="441" t="s">
        <v>307</v>
      </c>
    </row>
    <row r="52" spans="1:13" ht="23.1" customHeight="1">
      <c r="B52" s="1314" t="s">
        <v>869</v>
      </c>
      <c r="C52" s="1314"/>
      <c r="D52" s="1352" t="str">
        <f>[1]別紙１④!K16</f>
        <v>丙川　三郎</v>
      </c>
      <c r="E52" s="1352"/>
      <c r="F52" s="1352"/>
      <c r="G52" s="1299" t="s">
        <v>865</v>
      </c>
      <c r="H52" s="1299"/>
      <c r="I52" s="1299"/>
      <c r="J52" s="439" t="s">
        <v>861</v>
      </c>
      <c r="K52" s="440">
        <v>10</v>
      </c>
      <c r="L52" s="441" t="s">
        <v>307</v>
      </c>
    </row>
    <row r="53" spans="1:13" ht="57" customHeight="1">
      <c r="B53" s="1280" t="s">
        <v>870</v>
      </c>
      <c r="C53" s="1280"/>
      <c r="D53" s="1280"/>
      <c r="E53" s="1280"/>
      <c r="F53" s="1280"/>
      <c r="G53" s="1280"/>
      <c r="H53" s="1280"/>
      <c r="I53" s="1280"/>
      <c r="J53" s="1280"/>
      <c r="K53" s="1280"/>
      <c r="L53" s="1280"/>
    </row>
    <row r="54" spans="1:13" ht="20.100000000000001" customHeight="1"/>
    <row r="55" spans="1:13" s="405" customFormat="1" ht="22.5" customHeight="1">
      <c r="A55" s="403"/>
      <c r="B55" s="405" t="s">
        <v>871</v>
      </c>
      <c r="M55" s="414"/>
    </row>
    <row r="56" spans="1:13" ht="119.65" customHeight="1">
      <c r="A56" s="408"/>
      <c r="B56" s="1303" t="s">
        <v>872</v>
      </c>
      <c r="C56" s="1304"/>
      <c r="D56" s="1304"/>
      <c r="E56" s="1304"/>
      <c r="F56" s="1304"/>
      <c r="G56" s="1304"/>
      <c r="H56" s="1304"/>
      <c r="I56" s="1304"/>
      <c r="J56" s="1304"/>
      <c r="K56" s="1304"/>
      <c r="L56" s="1305"/>
    </row>
    <row r="57" spans="1:13" ht="238.5" customHeight="1">
      <c r="A57" s="408"/>
      <c r="B57" s="1353" t="s">
        <v>873</v>
      </c>
      <c r="C57" s="1354"/>
      <c r="D57" s="1354"/>
      <c r="E57" s="1354"/>
      <c r="F57" s="1354"/>
      <c r="G57" s="1354"/>
      <c r="H57" s="1354"/>
      <c r="I57" s="1354"/>
      <c r="J57" s="1354"/>
      <c r="K57" s="1354"/>
      <c r="L57" s="1355"/>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1:E11"/>
    <mergeCell ref="F11:G11"/>
    <mergeCell ref="H11:I11"/>
    <mergeCell ref="J11:K11"/>
    <mergeCell ref="B12:E12"/>
    <mergeCell ref="F12:G12"/>
    <mergeCell ref="H12:I12"/>
    <mergeCell ref="J12:K12"/>
    <mergeCell ref="B20:C20"/>
    <mergeCell ref="D20:G20"/>
    <mergeCell ref="H20:I20"/>
    <mergeCell ref="J20:M20"/>
    <mergeCell ref="B21:C21"/>
    <mergeCell ref="D21:G21"/>
    <mergeCell ref="H21:I21"/>
    <mergeCell ref="J21:M21"/>
    <mergeCell ref="B15:E15"/>
    <mergeCell ref="F15:G15"/>
    <mergeCell ref="H15:I15"/>
    <mergeCell ref="J15:K15"/>
    <mergeCell ref="B16:K16"/>
    <mergeCell ref="B19:C19"/>
    <mergeCell ref="D19:G19"/>
    <mergeCell ref="H19:I19"/>
    <mergeCell ref="J19:M19"/>
    <mergeCell ref="B24:M24"/>
    <mergeCell ref="B25:M25"/>
    <mergeCell ref="B28:C28"/>
    <mergeCell ref="D28:G28"/>
    <mergeCell ref="H28:I28"/>
    <mergeCell ref="J28:M28"/>
    <mergeCell ref="B22:C22"/>
    <mergeCell ref="D22:G22"/>
    <mergeCell ref="H22:I23"/>
    <mergeCell ref="J22:M22"/>
    <mergeCell ref="B23:C23"/>
    <mergeCell ref="D23:G23"/>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J33:M33"/>
    <mergeCell ref="B34:C34"/>
    <mergeCell ref="D34:G34"/>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2:C52"/>
    <mergeCell ref="D52:F52"/>
    <mergeCell ref="G52:I52"/>
    <mergeCell ref="B53:L53"/>
    <mergeCell ref="B56:L56"/>
    <mergeCell ref="B57:L57"/>
    <mergeCell ref="B50:C50"/>
    <mergeCell ref="D50:F50"/>
    <mergeCell ref="G50:I50"/>
    <mergeCell ref="B51:C51"/>
    <mergeCell ref="D51:F51"/>
    <mergeCell ref="G51:I51"/>
  </mergeCells>
  <phoneticPr fontId="4"/>
  <dataValidations count="1">
    <dataValidation type="list" allowBlank="1" showInputMessage="1" showErrorMessage="1" prompt="該当する場合「○」を記載" sqref="I42:M42 B20:C23 H20:I23 C30:C34 B29:B34 H29:I34 H39:N41 H12:K14" xr:uid="{76B4033B-98A1-41D6-99D7-5C3C9AC0D0A8}">
      <formula1>"　,○,"</formula1>
    </dataValidation>
  </dataValidations>
  <printOptions horizontalCentered="1"/>
  <pageMargins left="0.59055118110236227" right="0.31496062992125984" top="0.55118110236220474" bottom="0.15748031496062992" header="0.31496062992125984" footer="0.31496062992125984"/>
  <pageSetup paperSize="9" scale="66" fitToHeight="0" orientation="portrait" r:id="rId1"/>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0303-0769-41A9-BB80-D5FCCD78CE3C}">
  <sheetPr>
    <tabColor theme="7" tint="0.79998168889431442"/>
    <pageSetUpPr fitToPage="1"/>
  </sheetPr>
  <dimension ref="A2:AH45"/>
  <sheetViews>
    <sheetView view="pageBreakPreview" zoomScaleNormal="100" zoomScaleSheetLayoutView="100" workbookViewId="0">
      <selection activeCell="B3" sqref="B3:N3"/>
    </sheetView>
  </sheetViews>
  <sheetFormatPr defaultColWidth="4.125" defaultRowHeight="18" customHeight="1"/>
  <cols>
    <col min="1" max="1" width="1.875" style="401" customWidth="1"/>
    <col min="2" max="14" width="9.625" style="401" customWidth="1"/>
    <col min="15" max="15" width="2.625" style="401" customWidth="1"/>
    <col min="16" max="16" width="5.875" style="401" customWidth="1"/>
    <col min="17" max="122" width="4.625" style="401" customWidth="1"/>
    <col min="123" max="255" width="8.625" style="401" customWidth="1"/>
    <col min="256" max="16384" width="4.125" style="401"/>
  </cols>
  <sheetData>
    <row r="2" spans="1:34" ht="19.7" customHeight="1">
      <c r="A2" s="403" t="s">
        <v>874</v>
      </c>
      <c r="B2" s="404"/>
      <c r="C2" s="404"/>
      <c r="D2" s="404"/>
      <c r="E2" s="404"/>
      <c r="F2" s="404"/>
      <c r="G2" s="404"/>
      <c r="H2" s="404"/>
      <c r="I2" s="404"/>
    </row>
    <row r="3" spans="1:34" ht="23.25" customHeight="1">
      <c r="A3" s="408"/>
      <c r="B3" s="1336" t="s">
        <v>875</v>
      </c>
      <c r="C3" s="1336"/>
      <c r="D3" s="1336"/>
      <c r="E3" s="1336"/>
      <c r="F3" s="1336"/>
      <c r="G3" s="1336"/>
      <c r="H3" s="1336"/>
      <c r="I3" s="1336"/>
      <c r="J3" s="1336"/>
      <c r="K3" s="1336"/>
      <c r="L3" s="1336"/>
      <c r="M3" s="1336"/>
      <c r="N3" s="1336"/>
      <c r="O3" s="415"/>
      <c r="P3" s="415"/>
      <c r="Q3" s="415"/>
      <c r="R3" s="415"/>
      <c r="S3" s="415"/>
      <c r="T3" s="415"/>
      <c r="U3" s="415"/>
      <c r="V3" s="415"/>
      <c r="W3" s="415"/>
      <c r="X3" s="415"/>
      <c r="Y3" s="415"/>
      <c r="Z3" s="415"/>
      <c r="AA3" s="415"/>
      <c r="AB3" s="415"/>
      <c r="AC3" s="415"/>
      <c r="AD3" s="415"/>
      <c r="AE3" s="415"/>
      <c r="AF3" s="415"/>
      <c r="AG3" s="415"/>
      <c r="AH3" s="415"/>
    </row>
    <row r="4" spans="1:34" ht="20.100000000000001" customHeight="1">
      <c r="A4" s="408"/>
      <c r="B4" s="409"/>
      <c r="C4" s="409"/>
      <c r="D4" s="410"/>
      <c r="E4" s="410"/>
      <c r="F4" s="410"/>
      <c r="G4" s="410"/>
      <c r="H4" s="411"/>
      <c r="I4" s="411"/>
      <c r="J4" s="410"/>
      <c r="K4" s="410"/>
      <c r="L4" s="410"/>
      <c r="M4" s="412"/>
    </row>
    <row r="5" spans="1:34" ht="20.25" customHeight="1">
      <c r="A5" s="403"/>
      <c r="B5" s="405" t="s">
        <v>876</v>
      </c>
      <c r="C5" s="405"/>
      <c r="F5" s="406"/>
      <c r="G5" s="406"/>
      <c r="H5" s="407"/>
      <c r="I5" s="407"/>
    </row>
    <row r="6" spans="1:34" ht="20.100000000000001" customHeight="1">
      <c r="A6" s="408"/>
      <c r="B6" s="1319" t="s">
        <v>877</v>
      </c>
      <c r="C6" s="1319"/>
      <c r="D6" s="1319"/>
      <c r="E6" s="1319"/>
      <c r="F6" s="1319"/>
      <c r="G6" s="1319"/>
      <c r="H6" s="411"/>
      <c r="I6" s="411"/>
      <c r="J6" s="410"/>
      <c r="K6" s="410"/>
      <c r="L6" s="410"/>
      <c r="M6" s="412"/>
    </row>
    <row r="7" spans="1:34" s="405" customFormat="1" ht="22.5" customHeight="1">
      <c r="A7" s="403"/>
      <c r="B7" s="405" t="s">
        <v>878</v>
      </c>
      <c r="M7" s="413"/>
      <c r="N7" s="413"/>
      <c r="Q7" s="414"/>
    </row>
    <row r="8" spans="1:34" ht="24" customHeight="1" thickBot="1">
      <c r="A8" s="408"/>
      <c r="B8" s="1378" t="s">
        <v>879</v>
      </c>
      <c r="C8" s="1378"/>
      <c r="D8" s="1378"/>
      <c r="E8" s="1378"/>
      <c r="F8" s="1379" t="s">
        <v>880</v>
      </c>
      <c r="G8" s="1379"/>
      <c r="H8" s="1379"/>
      <c r="I8" s="1379"/>
      <c r="J8" s="1379"/>
      <c r="K8" s="1379"/>
    </row>
    <row r="9" spans="1:34" ht="25.15" customHeight="1" thickTop="1">
      <c r="A9" s="408"/>
      <c r="B9" s="1380" t="s">
        <v>881</v>
      </c>
      <c r="C9" s="1380"/>
      <c r="D9" s="1380"/>
      <c r="E9" s="1380"/>
      <c r="F9" s="1357" t="s">
        <v>882</v>
      </c>
      <c r="G9" s="1357"/>
      <c r="H9" s="1357"/>
      <c r="I9" s="1357"/>
      <c r="J9" s="1357"/>
      <c r="K9" s="1357"/>
    </row>
    <row r="10" spans="1:34" ht="25.15" customHeight="1">
      <c r="A10" s="408"/>
      <c r="B10" s="1381"/>
      <c r="C10" s="1381"/>
      <c r="D10" s="1381"/>
      <c r="E10" s="1381"/>
      <c r="F10" s="1299" t="s">
        <v>883</v>
      </c>
      <c r="G10" s="1299"/>
      <c r="H10" s="1299"/>
      <c r="I10" s="1299"/>
      <c r="J10" s="1299"/>
      <c r="K10" s="1299"/>
    </row>
    <row r="11" spans="1:34" ht="25.15" customHeight="1">
      <c r="A11" s="408"/>
      <c r="B11" s="1381"/>
      <c r="C11" s="1381"/>
      <c r="D11" s="1381"/>
      <c r="E11" s="1381"/>
      <c r="F11" s="1299" t="s">
        <v>884</v>
      </c>
      <c r="G11" s="1299"/>
      <c r="H11" s="1299"/>
      <c r="I11" s="1299"/>
      <c r="J11" s="1299"/>
      <c r="K11" s="1299"/>
    </row>
    <row r="12" spans="1:34" ht="25.15" customHeight="1">
      <c r="A12" s="408"/>
      <c r="B12" s="1381"/>
      <c r="C12" s="1381"/>
      <c r="D12" s="1381"/>
      <c r="E12" s="1381"/>
      <c r="F12" s="1299" t="s">
        <v>885</v>
      </c>
      <c r="G12" s="1299"/>
      <c r="H12" s="1299"/>
      <c r="I12" s="1299"/>
      <c r="J12" s="1299"/>
      <c r="K12" s="1299"/>
    </row>
    <row r="13" spans="1:34" ht="25.15" customHeight="1">
      <c r="A13" s="408"/>
      <c r="B13" s="1381" t="s">
        <v>886</v>
      </c>
      <c r="C13" s="1381"/>
      <c r="D13" s="1381"/>
      <c r="E13" s="1381"/>
      <c r="F13" s="1299" t="s">
        <v>887</v>
      </c>
      <c r="G13" s="1299"/>
      <c r="H13" s="1299"/>
      <c r="I13" s="1299"/>
      <c r="J13" s="1299"/>
      <c r="K13" s="1299"/>
    </row>
    <row r="14" spans="1:34" ht="25.15" customHeight="1">
      <c r="A14" s="408"/>
      <c r="B14" s="1381"/>
      <c r="C14" s="1381"/>
      <c r="D14" s="1381"/>
      <c r="E14" s="1381"/>
      <c r="F14" s="1299"/>
      <c r="G14" s="1299"/>
      <c r="H14" s="1299"/>
      <c r="I14" s="1299"/>
      <c r="J14" s="1299"/>
      <c r="K14" s="1299"/>
    </row>
    <row r="15" spans="1:34" ht="25.15" customHeight="1">
      <c r="A15" s="408"/>
      <c r="B15" s="1381"/>
      <c r="C15" s="1381"/>
      <c r="D15" s="1381"/>
      <c r="E15" s="1381"/>
      <c r="F15" s="1299"/>
      <c r="G15" s="1299"/>
      <c r="H15" s="1299"/>
      <c r="I15" s="1299"/>
      <c r="J15" s="1299"/>
      <c r="K15" s="1299"/>
    </row>
    <row r="16" spans="1:34" ht="25.15" customHeight="1">
      <c r="A16" s="408"/>
      <c r="B16" s="1381"/>
      <c r="C16" s="1381"/>
      <c r="D16" s="1381"/>
      <c r="E16" s="1381"/>
      <c r="F16" s="1299"/>
      <c r="G16" s="1299"/>
      <c r="H16" s="1299"/>
      <c r="I16" s="1299"/>
      <c r="J16" s="1299"/>
      <c r="K16" s="1299"/>
    </row>
    <row r="17" spans="1:34" ht="62.1" customHeight="1">
      <c r="A17" s="408"/>
      <c r="B17" s="1336" t="s">
        <v>888</v>
      </c>
      <c r="C17" s="1336"/>
      <c r="D17" s="1336"/>
      <c r="E17" s="1336"/>
      <c r="F17" s="1336"/>
      <c r="G17" s="1336"/>
      <c r="H17" s="1336"/>
      <c r="I17" s="1336"/>
      <c r="J17" s="1336"/>
      <c r="K17" s="1336"/>
      <c r="L17" s="415"/>
      <c r="M17" s="415"/>
      <c r="N17" s="415"/>
      <c r="O17" s="415"/>
      <c r="P17" s="415"/>
      <c r="Q17" s="415"/>
      <c r="R17" s="415"/>
      <c r="S17" s="415"/>
      <c r="T17" s="415"/>
      <c r="U17" s="415"/>
      <c r="V17" s="415"/>
      <c r="W17" s="415"/>
      <c r="X17" s="415"/>
      <c r="Y17" s="415"/>
      <c r="Z17" s="415"/>
      <c r="AA17" s="415"/>
      <c r="AB17" s="415"/>
      <c r="AC17" s="415"/>
      <c r="AD17" s="415"/>
      <c r="AE17" s="415"/>
      <c r="AF17" s="415"/>
      <c r="AG17" s="415"/>
      <c r="AH17" s="415"/>
    </row>
    <row r="18" spans="1:34" ht="20.100000000000001" customHeight="1">
      <c r="A18" s="408"/>
      <c r="B18" s="416"/>
      <c r="C18" s="416"/>
      <c r="D18" s="416"/>
      <c r="E18" s="416"/>
      <c r="F18" s="416"/>
      <c r="G18" s="416"/>
      <c r="H18" s="416"/>
      <c r="I18" s="416"/>
      <c r="J18" s="416"/>
      <c r="K18" s="416"/>
      <c r="L18" s="415"/>
      <c r="M18" s="415"/>
      <c r="N18" s="415"/>
      <c r="O18" s="415"/>
      <c r="P18" s="415"/>
      <c r="Q18" s="415"/>
      <c r="R18" s="415"/>
      <c r="S18" s="415"/>
      <c r="T18" s="415"/>
      <c r="U18" s="415"/>
      <c r="V18" s="415"/>
      <c r="W18" s="415"/>
      <c r="X18" s="415"/>
      <c r="Y18" s="415"/>
      <c r="Z18" s="415"/>
      <c r="AA18" s="415"/>
      <c r="AB18" s="415"/>
      <c r="AC18" s="415"/>
      <c r="AD18" s="415"/>
      <c r="AE18" s="415"/>
      <c r="AF18" s="415"/>
      <c r="AG18" s="415"/>
      <c r="AH18" s="415"/>
    </row>
    <row r="19" spans="1:34" s="405" customFormat="1" ht="22.5" customHeight="1">
      <c r="A19" s="403"/>
      <c r="B19" s="405" t="s">
        <v>889</v>
      </c>
      <c r="M19" s="413"/>
      <c r="N19" s="413"/>
      <c r="Q19" s="414"/>
    </row>
    <row r="20" spans="1:34" ht="24" customHeight="1" thickBot="1">
      <c r="A20" s="408"/>
      <c r="B20" s="1292" t="s">
        <v>890</v>
      </c>
      <c r="C20" s="1292"/>
      <c r="D20" s="1292"/>
      <c r="E20" s="1292"/>
      <c r="F20" s="1292"/>
      <c r="G20" s="1324" t="s">
        <v>891</v>
      </c>
      <c r="H20" s="1324"/>
      <c r="I20" s="1324"/>
      <c r="J20" s="1324"/>
    </row>
    <row r="21" spans="1:34" ht="25.15" customHeight="1" thickTop="1">
      <c r="A21" s="408"/>
      <c r="B21" s="1285" t="s">
        <v>881</v>
      </c>
      <c r="C21" s="1285"/>
      <c r="D21" s="1285"/>
      <c r="E21" s="1285"/>
      <c r="F21" s="1285"/>
      <c r="G21" s="1376">
        <f>COUNTIF([1]別紙１③!H7:H500,"L")</f>
        <v>2</v>
      </c>
      <c r="H21" s="1376"/>
      <c r="I21" s="1376"/>
      <c r="J21" s="1376"/>
    </row>
    <row r="22" spans="1:34" ht="25.15" customHeight="1">
      <c r="A22" s="408"/>
      <c r="B22" s="1286" t="s">
        <v>892</v>
      </c>
      <c r="C22" s="1286"/>
      <c r="D22" s="1286"/>
      <c r="E22" s="1286"/>
      <c r="F22" s="1286"/>
      <c r="G22" s="1377">
        <v>5</v>
      </c>
      <c r="H22" s="1377"/>
      <c r="I22" s="1377"/>
      <c r="J22" s="1377"/>
    </row>
    <row r="23" spans="1:34" ht="25.15" customHeight="1">
      <c r="A23" s="408"/>
      <c r="B23" s="1286" t="s">
        <v>893</v>
      </c>
      <c r="C23" s="1286"/>
      <c r="D23" s="1286"/>
      <c r="E23" s="1286"/>
      <c r="F23" s="1286"/>
      <c r="G23" s="1375">
        <f>SUM(G21:J22)</f>
        <v>7</v>
      </c>
      <c r="H23" s="1375"/>
      <c r="I23" s="1375"/>
      <c r="J23" s="1375"/>
    </row>
    <row r="24" spans="1:34" ht="23.25" customHeight="1">
      <c r="A24" s="408"/>
      <c r="B24" s="433" t="s">
        <v>894</v>
      </c>
      <c r="C24" s="433"/>
      <c r="D24" s="433"/>
      <c r="E24" s="433"/>
      <c r="F24" s="433"/>
      <c r="G24" s="433"/>
      <c r="H24" s="433"/>
      <c r="I24" s="433"/>
      <c r="J24" s="433"/>
      <c r="L24" s="442">
        <f>COUNTIF([1]別紙１③!H7:H500,"A")+COUNTIF([1]別紙１③!H7:H500,"B")+COUNTIF([1]別紙１③!H7:H500,"L")+G22</f>
        <v>16</v>
      </c>
    </row>
    <row r="25" spans="1:34" ht="22.5" customHeight="1">
      <c r="A25" s="408"/>
      <c r="B25" s="433" t="s">
        <v>895</v>
      </c>
      <c r="C25" s="443"/>
      <c r="D25" s="443"/>
      <c r="E25" s="444">
        <f>ROUNDDOWN((G23/L24)*100,0)</f>
        <v>43</v>
      </c>
      <c r="F25" s="445" t="s">
        <v>896</v>
      </c>
      <c r="G25" s="433" t="s">
        <v>897</v>
      </c>
      <c r="H25" s="446"/>
      <c r="I25" s="446"/>
      <c r="J25" s="446"/>
    </row>
    <row r="26" spans="1:34" ht="13.5" customHeight="1">
      <c r="A26" s="408"/>
      <c r="B26" s="433"/>
      <c r="C26" s="443"/>
      <c r="D26" s="443"/>
      <c r="E26" s="443"/>
      <c r="F26" s="433"/>
      <c r="G26" s="433"/>
      <c r="H26" s="446"/>
      <c r="I26" s="446"/>
      <c r="J26" s="446"/>
    </row>
    <row r="27" spans="1:34" ht="102" customHeight="1">
      <c r="A27" s="408"/>
      <c r="B27" s="1336" t="s">
        <v>898</v>
      </c>
      <c r="C27" s="1336"/>
      <c r="D27" s="1336"/>
      <c r="E27" s="1336"/>
      <c r="F27" s="1336"/>
      <c r="G27" s="1336"/>
      <c r="H27" s="1336"/>
      <c r="I27" s="1336"/>
      <c r="J27" s="1336"/>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5"/>
      <c r="AH27" s="415"/>
    </row>
    <row r="28" spans="1:34" ht="20.100000000000001" customHeight="1">
      <c r="A28" s="408"/>
      <c r="B28" s="416"/>
      <c r="C28" s="416"/>
      <c r="D28" s="416"/>
      <c r="E28" s="416"/>
      <c r="F28" s="416"/>
      <c r="G28" s="416"/>
      <c r="H28" s="416"/>
      <c r="I28" s="416"/>
      <c r="J28" s="416"/>
      <c r="K28" s="416"/>
      <c r="L28" s="416"/>
      <c r="M28" s="416"/>
      <c r="N28" s="416"/>
      <c r="O28" s="415"/>
      <c r="P28" s="415"/>
      <c r="Q28" s="415"/>
      <c r="R28" s="415"/>
      <c r="S28" s="415"/>
      <c r="T28" s="415"/>
      <c r="U28" s="415"/>
      <c r="V28" s="415"/>
      <c r="W28" s="415"/>
      <c r="X28" s="415"/>
      <c r="Y28" s="415"/>
      <c r="Z28" s="415"/>
      <c r="AA28" s="415"/>
      <c r="AB28" s="415"/>
      <c r="AC28" s="415"/>
      <c r="AD28" s="415"/>
      <c r="AE28" s="415"/>
      <c r="AF28" s="415"/>
      <c r="AG28" s="415"/>
      <c r="AH28" s="415"/>
    </row>
    <row r="29" spans="1:34" s="405" customFormat="1" ht="22.5" customHeight="1">
      <c r="A29" s="403"/>
      <c r="B29" s="405" t="s">
        <v>899</v>
      </c>
      <c r="M29" s="413"/>
      <c r="N29" s="413"/>
      <c r="Q29" s="414"/>
    </row>
    <row r="30" spans="1:34" ht="24" customHeight="1" thickBot="1">
      <c r="A30" s="408"/>
      <c r="B30" s="1292" t="s">
        <v>762</v>
      </c>
      <c r="C30" s="1292"/>
      <c r="D30" s="1324"/>
      <c r="E30" s="1324"/>
      <c r="F30" s="1324"/>
      <c r="G30" s="1324"/>
      <c r="H30" s="1324" t="s">
        <v>762</v>
      </c>
      <c r="I30" s="1324"/>
      <c r="J30" s="1324"/>
      <c r="K30" s="1324"/>
      <c r="L30" s="1324"/>
      <c r="M30" s="1324"/>
    </row>
    <row r="31" spans="1:34" ht="23.85" customHeight="1" thickTop="1">
      <c r="A31" s="408"/>
      <c r="B31" s="1281" t="s">
        <v>729</v>
      </c>
      <c r="C31" s="1282"/>
      <c r="D31" s="1328" t="s">
        <v>900</v>
      </c>
      <c r="E31" s="1328"/>
      <c r="F31" s="1328"/>
      <c r="G31" s="1328"/>
      <c r="H31" s="1291" t="s">
        <v>169</v>
      </c>
      <c r="I31" s="1291"/>
      <c r="J31" s="1313" t="s">
        <v>901</v>
      </c>
      <c r="K31" s="1313"/>
      <c r="L31" s="1313"/>
      <c r="M31" s="1313"/>
    </row>
    <row r="32" spans="1:34" ht="24" customHeight="1">
      <c r="A32" s="408"/>
      <c r="B32" s="1291" t="s">
        <v>729</v>
      </c>
      <c r="C32" s="1291"/>
      <c r="D32" s="1314" t="s">
        <v>902</v>
      </c>
      <c r="E32" s="1314"/>
      <c r="F32" s="1314"/>
      <c r="G32" s="1314"/>
      <c r="H32" s="1287" t="s">
        <v>729</v>
      </c>
      <c r="I32" s="1288"/>
      <c r="J32" s="1358" t="s">
        <v>903</v>
      </c>
      <c r="K32" s="1359"/>
      <c r="L32" s="1359"/>
      <c r="M32" s="1360"/>
    </row>
    <row r="33" spans="1:34" ht="24" customHeight="1">
      <c r="A33" s="408"/>
      <c r="B33" s="1291" t="s">
        <v>169</v>
      </c>
      <c r="C33" s="1291"/>
      <c r="D33" s="1314" t="s">
        <v>904</v>
      </c>
      <c r="E33" s="1314"/>
      <c r="F33" s="1314"/>
      <c r="G33" s="1314"/>
      <c r="H33" s="1289"/>
      <c r="I33" s="1290"/>
      <c r="J33" s="1361" t="s">
        <v>905</v>
      </c>
      <c r="K33" s="1362"/>
      <c r="L33" s="1362"/>
      <c r="M33" s="1363"/>
    </row>
    <row r="34" spans="1:34" ht="75.2" customHeight="1">
      <c r="A34" s="408"/>
      <c r="B34" s="1356" t="s">
        <v>906</v>
      </c>
      <c r="C34" s="1356"/>
      <c r="D34" s="1356"/>
      <c r="E34" s="1356"/>
      <c r="F34" s="1356"/>
      <c r="G34" s="1356"/>
      <c r="H34" s="1356"/>
      <c r="I34" s="1356"/>
      <c r="J34" s="1356"/>
      <c r="K34" s="1356"/>
      <c r="L34" s="1356"/>
      <c r="M34" s="1356"/>
    </row>
    <row r="35" spans="1:34" ht="40.15" customHeight="1">
      <c r="A35" s="408"/>
      <c r="B35" s="1280" t="s">
        <v>771</v>
      </c>
      <c r="C35" s="1280"/>
      <c r="D35" s="1280"/>
      <c r="E35" s="1280"/>
      <c r="F35" s="1280"/>
      <c r="G35" s="1280"/>
      <c r="H35" s="1280"/>
      <c r="I35" s="1280"/>
      <c r="J35" s="1280"/>
      <c r="K35" s="1280"/>
      <c r="L35" s="1280"/>
      <c r="M35" s="1280"/>
      <c r="N35" s="415"/>
      <c r="O35" s="415"/>
      <c r="P35" s="415"/>
      <c r="Q35" s="415"/>
      <c r="R35" s="415"/>
      <c r="S35" s="415"/>
      <c r="T35" s="415"/>
      <c r="U35" s="415"/>
      <c r="V35" s="415"/>
      <c r="W35" s="415"/>
      <c r="X35" s="415"/>
      <c r="Y35" s="415"/>
      <c r="Z35" s="415"/>
      <c r="AA35" s="415"/>
      <c r="AB35" s="415"/>
      <c r="AC35" s="415"/>
      <c r="AD35" s="415"/>
      <c r="AE35" s="415"/>
      <c r="AF35" s="415"/>
      <c r="AG35" s="415"/>
      <c r="AH35" s="415"/>
    </row>
    <row r="36" spans="1:34" ht="20.100000000000001" customHeight="1">
      <c r="A36" s="408"/>
      <c r="B36" s="416"/>
      <c r="C36" s="416"/>
      <c r="D36" s="416"/>
      <c r="E36" s="416"/>
      <c r="F36" s="416"/>
      <c r="G36" s="416"/>
      <c r="H36" s="416"/>
      <c r="I36" s="416"/>
      <c r="J36" s="416"/>
      <c r="K36" s="416"/>
      <c r="L36" s="416"/>
      <c r="M36" s="416"/>
      <c r="N36" s="416"/>
      <c r="O36" s="415"/>
      <c r="P36" s="415"/>
      <c r="Q36" s="415"/>
      <c r="R36" s="415"/>
      <c r="S36" s="415"/>
      <c r="T36" s="415"/>
      <c r="U36" s="415"/>
      <c r="V36" s="415"/>
      <c r="W36" s="415"/>
      <c r="X36" s="415"/>
      <c r="Y36" s="415"/>
      <c r="Z36" s="415"/>
      <c r="AA36" s="415"/>
      <c r="AB36" s="415"/>
      <c r="AC36" s="415"/>
      <c r="AD36" s="415"/>
      <c r="AE36" s="415"/>
      <c r="AF36" s="415"/>
      <c r="AG36" s="415"/>
      <c r="AH36" s="415"/>
    </row>
    <row r="37" spans="1:34" s="405" customFormat="1" ht="22.5" customHeight="1">
      <c r="A37" s="403"/>
      <c r="B37" s="405" t="s">
        <v>907</v>
      </c>
      <c r="M37" s="413"/>
      <c r="N37" s="413"/>
      <c r="Q37" s="414"/>
    </row>
    <row r="38" spans="1:34" ht="24" customHeight="1" thickBot="1">
      <c r="A38" s="408"/>
      <c r="B38" s="1292" t="s">
        <v>762</v>
      </c>
      <c r="C38" s="1292"/>
      <c r="D38" s="1324" t="s">
        <v>908</v>
      </c>
      <c r="E38" s="1324"/>
      <c r="F38" s="1324"/>
      <c r="G38" s="1324"/>
      <c r="H38" s="1324" t="s">
        <v>762</v>
      </c>
      <c r="I38" s="1324"/>
      <c r="J38" s="1324" t="s">
        <v>908</v>
      </c>
      <c r="K38" s="1324"/>
      <c r="L38" s="1324"/>
      <c r="M38" s="1324"/>
    </row>
    <row r="39" spans="1:34" ht="24" customHeight="1" thickTop="1">
      <c r="A39" s="408"/>
      <c r="B39" s="1281" t="s">
        <v>729</v>
      </c>
      <c r="C39" s="1282"/>
      <c r="D39" s="1328" t="s">
        <v>909</v>
      </c>
      <c r="E39" s="1328"/>
      <c r="F39" s="1328"/>
      <c r="G39" s="1328"/>
      <c r="H39" s="1291" t="s">
        <v>169</v>
      </c>
      <c r="I39" s="1291"/>
      <c r="J39" s="1313" t="s">
        <v>910</v>
      </c>
      <c r="K39" s="1313"/>
      <c r="L39" s="1313"/>
      <c r="M39" s="1313"/>
    </row>
    <row r="40" spans="1:34" ht="23.85" customHeight="1">
      <c r="A40" s="408"/>
      <c r="B40" s="1291" t="s">
        <v>729</v>
      </c>
      <c r="C40" s="1291"/>
      <c r="D40" s="1314" t="s">
        <v>777</v>
      </c>
      <c r="E40" s="1314"/>
      <c r="F40" s="1314"/>
      <c r="G40" s="1314"/>
      <c r="H40" s="1291" t="s">
        <v>729</v>
      </c>
      <c r="I40" s="1291"/>
      <c r="J40" s="1301" t="s">
        <v>911</v>
      </c>
      <c r="K40" s="1301"/>
      <c r="L40" s="1301"/>
      <c r="M40" s="1301"/>
    </row>
    <row r="41" spans="1:34" ht="23.85" customHeight="1">
      <c r="A41" s="408"/>
      <c r="B41" s="1291" t="s">
        <v>169</v>
      </c>
      <c r="C41" s="1291"/>
      <c r="D41" s="1314" t="s">
        <v>779</v>
      </c>
      <c r="E41" s="1314"/>
      <c r="F41" s="1314"/>
      <c r="G41" s="1314"/>
      <c r="H41" s="1287" t="s">
        <v>729</v>
      </c>
      <c r="I41" s="1288"/>
      <c r="J41" s="1358" t="s">
        <v>903</v>
      </c>
      <c r="K41" s="1359"/>
      <c r="L41" s="1359"/>
      <c r="M41" s="1360"/>
    </row>
    <row r="42" spans="1:34" ht="24" customHeight="1">
      <c r="A42" s="408"/>
      <c r="B42" s="1291" t="s">
        <v>729</v>
      </c>
      <c r="C42" s="1291"/>
      <c r="D42" s="1314" t="s">
        <v>912</v>
      </c>
      <c r="E42" s="1314"/>
      <c r="F42" s="1314"/>
      <c r="G42" s="1314"/>
      <c r="H42" s="1283"/>
      <c r="I42" s="1284"/>
      <c r="J42" s="1372" t="s">
        <v>913</v>
      </c>
      <c r="K42" s="1373"/>
      <c r="L42" s="1373"/>
      <c r="M42" s="1374"/>
    </row>
    <row r="43" spans="1:34" ht="24" customHeight="1">
      <c r="A43" s="408"/>
      <c r="B43" s="1291" t="s">
        <v>169</v>
      </c>
      <c r="C43" s="1291"/>
      <c r="D43" s="1314" t="s">
        <v>914</v>
      </c>
      <c r="E43" s="1314"/>
      <c r="F43" s="1314"/>
      <c r="G43" s="1314"/>
      <c r="H43" s="1289"/>
      <c r="I43" s="1290"/>
      <c r="J43" s="1361"/>
      <c r="K43" s="1362"/>
      <c r="L43" s="1362"/>
      <c r="M43" s="1363"/>
    </row>
    <row r="44" spans="1:34" ht="250.5" customHeight="1">
      <c r="A44" s="408"/>
      <c r="B44" s="1370" t="s">
        <v>915</v>
      </c>
      <c r="C44" s="1371"/>
      <c r="D44" s="1371"/>
      <c r="E44" s="1371"/>
      <c r="F44" s="1371"/>
      <c r="G44" s="1371"/>
      <c r="H44" s="1371"/>
      <c r="I44" s="1371"/>
      <c r="J44" s="1371"/>
      <c r="K44" s="1371"/>
      <c r="L44" s="1371"/>
      <c r="M44" s="1371"/>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J32:M32"/>
    <mergeCell ref="B33:C33"/>
    <mergeCell ref="D33:G33"/>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J41:M41"/>
    <mergeCell ref="B42:C42"/>
    <mergeCell ref="D42:G42"/>
    <mergeCell ref="J42:M43"/>
    <mergeCell ref="B43:C43"/>
    <mergeCell ref="D43:G43"/>
  </mergeCells>
  <phoneticPr fontId="4"/>
  <dataValidations count="1">
    <dataValidation type="list" allowBlank="1" showInputMessage="1" showErrorMessage="1" prompt="該当する場合「○」を記載" sqref="C32:C33 B31:B33 H31:I33 C40:C43 B39:B43 H39:H41 I39:I40" xr:uid="{13CE201B-DED9-4F74-9D79-6778F589E500}">
      <formula1>"　,○,"</formula1>
    </dataValidation>
  </dataValidations>
  <printOptions horizontalCentered="1"/>
  <pageMargins left="0.59055118110236227" right="0.31496062992125984" top="0.55118110236220474" bottom="0.15748031496062992" header="0.31496062992125984" footer="0.31496062992125984"/>
  <pageSetup paperSize="9" scale="68" fitToHeight="0" orientation="portrait" r:id="rId1"/>
  <rowBreaks count="1" manualBreakCount="1">
    <brk id="28" max="1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EB195-E8A0-4D95-A2EE-2536140E5C99}">
  <sheetPr>
    <tabColor rgb="FFFFC000"/>
  </sheetPr>
  <dimension ref="A1:OB15"/>
  <sheetViews>
    <sheetView showGridLines="0" topLeftCell="A3" zoomScale="130" zoomScaleNormal="130" zoomScaleSheetLayoutView="85" workbookViewId="0">
      <pane xSplit="6" ySplit="12" topLeftCell="G15" activePane="bottomRight" state="frozen"/>
      <selection activeCell="D3" sqref="D3"/>
      <selection pane="topRight" activeCell="D3" sqref="D3"/>
      <selection pane="bottomLeft" activeCell="D3" sqref="D3"/>
      <selection pane="bottomRight" activeCell="D3" sqref="D3"/>
    </sheetView>
  </sheetViews>
  <sheetFormatPr defaultColWidth="10" defaultRowHeight="13.5"/>
  <cols>
    <col min="1" max="1" width="13.5" style="50" customWidth="1"/>
    <col min="2" max="4" width="10" style="50" customWidth="1"/>
    <col min="5" max="5" width="15" style="50" customWidth="1"/>
    <col min="6" max="6" width="5.75" style="50" customWidth="1"/>
    <col min="7" max="7" width="4.5" style="50" customWidth="1"/>
    <col min="8" max="8" width="8" style="50" customWidth="1"/>
    <col min="9" max="9" width="5.25" style="50" customWidth="1"/>
    <col min="10" max="10" width="7.625" style="50" customWidth="1"/>
    <col min="11" max="13" width="5.25" style="50" customWidth="1"/>
    <col min="14" max="15" width="5.625" style="587" customWidth="1"/>
    <col min="16" max="19" width="5.25" style="50" customWidth="1"/>
    <col min="20" max="20" width="6.5" style="50" customWidth="1"/>
    <col min="21" max="30" width="5.5" style="50" customWidth="1"/>
    <col min="31" max="31" width="7" style="50" customWidth="1"/>
    <col min="32" max="32" width="8.875" style="50" customWidth="1"/>
    <col min="33" max="60" width="7" style="50" customWidth="1"/>
    <col min="61" max="61" width="8.375" style="50" customWidth="1"/>
    <col min="62" max="90" width="7" style="50" customWidth="1"/>
    <col min="91" max="91" width="8.375" style="50" customWidth="1"/>
    <col min="92" max="119" width="7" style="50" customWidth="1"/>
    <col min="120" max="121" width="10.25" style="587" customWidth="1"/>
    <col min="122" max="126" width="7" style="50" customWidth="1"/>
    <col min="127" max="127" width="14.125" style="50" customWidth="1"/>
    <col min="128" max="132" width="7" style="50" customWidth="1"/>
    <col min="133" max="137" width="8" style="50" customWidth="1"/>
    <col min="138" max="140" width="10.625" style="50" customWidth="1"/>
    <col min="141" max="145" width="7.875" style="50" customWidth="1"/>
    <col min="146" max="152" width="7.875" style="587" customWidth="1"/>
    <col min="153" max="153" width="28" style="587" customWidth="1"/>
    <col min="154" max="155" width="6.5" style="587" customWidth="1"/>
    <col min="156" max="156" width="28" style="587" customWidth="1"/>
    <col min="157" max="158" width="6.5" style="587" customWidth="1"/>
    <col min="159" max="159" width="28" style="587" customWidth="1"/>
    <col min="160" max="161" width="6.5" style="587" customWidth="1"/>
    <col min="162" max="166" width="7.875" style="50" customWidth="1"/>
    <col min="167" max="167" width="7.875" style="587" customWidth="1"/>
    <col min="168" max="168" width="6.125" style="587" customWidth="1"/>
    <col min="169" max="176" width="6.25" style="587" customWidth="1"/>
    <col min="177" max="177" width="9.125" style="587" customWidth="1"/>
    <col min="178" max="188" width="6.25" style="587" customWidth="1"/>
    <col min="189" max="189" width="10" style="587" customWidth="1"/>
    <col min="190" max="192" width="7.875" style="50" customWidth="1"/>
    <col min="193" max="193" width="7.875" style="587" customWidth="1"/>
    <col min="194" max="195" width="7.875" style="50" customWidth="1"/>
    <col min="196" max="202" width="7.875" style="587" customWidth="1"/>
    <col min="203" max="203" width="24.25" style="587" customWidth="1"/>
    <col min="204" max="205" width="6.5" style="587" customWidth="1"/>
    <col min="206" max="208" width="7.875" style="50" customWidth="1"/>
    <col min="209" max="209" width="7.875" style="587" customWidth="1"/>
    <col min="210" max="210" width="24.25" style="587" customWidth="1"/>
    <col min="211" max="212" width="6.75" style="587" customWidth="1"/>
    <col min="213" max="215" width="7.875" style="50" customWidth="1"/>
    <col min="216" max="216" width="7.875" style="587" customWidth="1"/>
    <col min="217" max="217" width="24.25" style="587" customWidth="1"/>
    <col min="218" max="219" width="6.75" style="587" customWidth="1"/>
    <col min="220" max="221" width="6.75" style="50" customWidth="1"/>
    <col min="222" max="222" width="10.875" style="50" customWidth="1"/>
    <col min="223" max="223" width="10.875" style="587" customWidth="1"/>
    <col min="224" max="224" width="11.5" style="50" customWidth="1"/>
    <col min="225" max="230" width="11" style="50" customWidth="1"/>
    <col min="231" max="243" width="8" style="50" customWidth="1"/>
    <col min="244" max="244" width="8" style="587" customWidth="1"/>
    <col min="245" max="245" width="10" style="50"/>
    <col min="246" max="257" width="7.875" style="50" customWidth="1"/>
    <col min="258" max="258" width="6.25" style="50" customWidth="1"/>
    <col min="259" max="259" width="6.75" style="50" customWidth="1"/>
    <col min="260" max="260" width="6.5" style="50" customWidth="1"/>
    <col min="261" max="261" width="8.125" style="50" customWidth="1"/>
    <col min="262" max="272" width="7.875" style="50" customWidth="1"/>
    <col min="273" max="277" width="8.625" style="50" customWidth="1"/>
    <col min="278" max="278" width="7.875" style="50" customWidth="1"/>
    <col min="279" max="289" width="7.625" style="50" customWidth="1"/>
    <col min="290" max="290" width="18.25" style="50" customWidth="1"/>
    <col min="291" max="293" width="8.125" style="50" customWidth="1"/>
    <col min="294" max="314" width="8" style="50" customWidth="1"/>
    <col min="315" max="315" width="11.5" style="50" customWidth="1"/>
    <col min="316" max="391" width="8" style="50" customWidth="1"/>
    <col min="392" max="392" width="23.75" style="50" customWidth="1"/>
    <col min="393" max="395" width="8" style="50" customWidth="1"/>
    <col min="396" max="16384" width="10" style="50"/>
  </cols>
  <sheetData>
    <row r="1" spans="1:392" hidden="1">
      <c r="A1" s="447" t="s">
        <v>916</v>
      </c>
      <c r="B1" s="447" t="s">
        <v>917</v>
      </c>
      <c r="C1" s="447" t="s">
        <v>918</v>
      </c>
      <c r="D1" s="447" t="s">
        <v>919</v>
      </c>
      <c r="E1" s="447" t="s">
        <v>920</v>
      </c>
      <c r="F1" s="447" t="s">
        <v>921</v>
      </c>
      <c r="G1" s="447" t="s">
        <v>922</v>
      </c>
      <c r="H1" s="447" t="s">
        <v>923</v>
      </c>
      <c r="I1" s="447" t="s">
        <v>924</v>
      </c>
      <c r="J1" s="447" t="s">
        <v>925</v>
      </c>
      <c r="K1" s="447" t="s">
        <v>926</v>
      </c>
      <c r="L1" s="447" t="s">
        <v>927</v>
      </c>
      <c r="M1" s="447" t="s">
        <v>928</v>
      </c>
      <c r="N1" s="447" t="s">
        <v>929</v>
      </c>
      <c r="O1" s="447" t="s">
        <v>930</v>
      </c>
      <c r="P1" s="447" t="s">
        <v>931</v>
      </c>
      <c r="Q1" s="447" t="s">
        <v>932</v>
      </c>
      <c r="R1" s="447" t="s">
        <v>933</v>
      </c>
      <c r="S1" s="447" t="s">
        <v>934</v>
      </c>
      <c r="T1" s="447" t="s">
        <v>935</v>
      </c>
      <c r="U1" s="447" t="s">
        <v>936</v>
      </c>
      <c r="V1" s="447" t="s">
        <v>937</v>
      </c>
      <c r="W1" s="447" t="s">
        <v>938</v>
      </c>
      <c r="X1" s="447" t="s">
        <v>939</v>
      </c>
      <c r="Y1" s="447" t="s">
        <v>940</v>
      </c>
      <c r="Z1" s="447" t="s">
        <v>941</v>
      </c>
      <c r="AA1" s="447" t="s">
        <v>942</v>
      </c>
      <c r="AB1" s="447" t="s">
        <v>943</v>
      </c>
      <c r="AC1" s="447" t="s">
        <v>944</v>
      </c>
      <c r="AD1" s="447" t="s">
        <v>945</v>
      </c>
      <c r="AE1" s="447" t="s">
        <v>946</v>
      </c>
      <c r="AF1" s="447" t="s">
        <v>947</v>
      </c>
      <c r="AG1" s="447" t="s">
        <v>948</v>
      </c>
      <c r="AH1" s="447" t="s">
        <v>949</v>
      </c>
      <c r="AI1" s="447" t="s">
        <v>950</v>
      </c>
      <c r="AJ1" s="447" t="s">
        <v>951</v>
      </c>
      <c r="AK1" s="447" t="s">
        <v>952</v>
      </c>
      <c r="AL1" s="447" t="s">
        <v>953</v>
      </c>
      <c r="AM1" s="447" t="s">
        <v>954</v>
      </c>
      <c r="AN1" s="447" t="s">
        <v>955</v>
      </c>
      <c r="AO1" s="447" t="s">
        <v>956</v>
      </c>
      <c r="AP1" s="447" t="s">
        <v>957</v>
      </c>
      <c r="AQ1" s="447" t="s">
        <v>958</v>
      </c>
      <c r="AR1" s="447" t="s">
        <v>959</v>
      </c>
      <c r="AS1" s="447" t="s">
        <v>960</v>
      </c>
      <c r="AT1" s="447" t="s">
        <v>961</v>
      </c>
      <c r="AU1" s="447" t="s">
        <v>962</v>
      </c>
      <c r="AV1" s="447" t="s">
        <v>963</v>
      </c>
      <c r="AW1" s="447" t="s">
        <v>964</v>
      </c>
      <c r="AX1" s="447" t="s">
        <v>965</v>
      </c>
      <c r="AY1" s="447" t="s">
        <v>966</v>
      </c>
      <c r="AZ1" s="447" t="s">
        <v>967</v>
      </c>
      <c r="BA1" s="447" t="s">
        <v>968</v>
      </c>
      <c r="BB1" s="447" t="s">
        <v>969</v>
      </c>
      <c r="BC1" s="447" t="s">
        <v>970</v>
      </c>
      <c r="BD1" s="447" t="s">
        <v>971</v>
      </c>
      <c r="BE1" s="447" t="s">
        <v>972</v>
      </c>
      <c r="BF1" s="447" t="s">
        <v>973</v>
      </c>
      <c r="BG1" s="447" t="s">
        <v>974</v>
      </c>
      <c r="BH1" s="447" t="s">
        <v>975</v>
      </c>
      <c r="BI1" s="447" t="s">
        <v>976</v>
      </c>
      <c r="BJ1" s="447" t="s">
        <v>977</v>
      </c>
      <c r="BK1" s="447" t="s">
        <v>978</v>
      </c>
      <c r="BL1" s="447" t="s">
        <v>979</v>
      </c>
      <c r="BM1" s="447" t="s">
        <v>980</v>
      </c>
      <c r="BN1" s="447" t="s">
        <v>981</v>
      </c>
      <c r="BO1" s="447" t="s">
        <v>982</v>
      </c>
      <c r="BP1" s="447" t="s">
        <v>983</v>
      </c>
      <c r="BQ1" s="447" t="s">
        <v>984</v>
      </c>
      <c r="BR1" s="447" t="s">
        <v>985</v>
      </c>
      <c r="BS1" s="447" t="s">
        <v>986</v>
      </c>
      <c r="BT1" s="447" t="s">
        <v>987</v>
      </c>
      <c r="BU1" s="447" t="s">
        <v>988</v>
      </c>
      <c r="BV1" s="447" t="s">
        <v>989</v>
      </c>
      <c r="BW1" s="447" t="s">
        <v>990</v>
      </c>
      <c r="BX1" s="447" t="s">
        <v>991</v>
      </c>
      <c r="BY1" s="447" t="s">
        <v>992</v>
      </c>
      <c r="BZ1" s="447" t="s">
        <v>993</v>
      </c>
      <c r="CA1" s="447" t="s">
        <v>994</v>
      </c>
      <c r="CB1" s="447" t="s">
        <v>995</v>
      </c>
      <c r="CC1" s="447" t="s">
        <v>996</v>
      </c>
      <c r="CD1" s="447" t="s">
        <v>997</v>
      </c>
      <c r="CE1" s="447" t="s">
        <v>998</v>
      </c>
      <c r="CF1" s="447" t="s">
        <v>999</v>
      </c>
      <c r="CG1" s="447" t="s">
        <v>1000</v>
      </c>
      <c r="CH1" s="447" t="s">
        <v>1001</v>
      </c>
      <c r="CI1" s="447" t="s">
        <v>1002</v>
      </c>
      <c r="CJ1" s="447" t="s">
        <v>1003</v>
      </c>
      <c r="CK1" s="447" t="s">
        <v>1004</v>
      </c>
      <c r="CL1" s="447" t="s">
        <v>1005</v>
      </c>
      <c r="CM1" s="447" t="s">
        <v>1006</v>
      </c>
      <c r="CN1" s="447" t="s">
        <v>1007</v>
      </c>
      <c r="CO1" s="447" t="s">
        <v>1008</v>
      </c>
      <c r="CP1" s="447" t="s">
        <v>1009</v>
      </c>
      <c r="CQ1" s="447" t="s">
        <v>1010</v>
      </c>
      <c r="CR1" s="447" t="s">
        <v>1011</v>
      </c>
      <c r="CS1" s="447" t="s">
        <v>1012</v>
      </c>
      <c r="CT1" s="447" t="s">
        <v>1013</v>
      </c>
      <c r="CU1" s="447" t="s">
        <v>1014</v>
      </c>
      <c r="CV1" s="447" t="s">
        <v>1015</v>
      </c>
      <c r="CW1" s="447" t="s">
        <v>1016</v>
      </c>
      <c r="CX1" s="447" t="s">
        <v>1017</v>
      </c>
      <c r="CY1" s="447" t="s">
        <v>1018</v>
      </c>
      <c r="CZ1" s="447" t="s">
        <v>1019</v>
      </c>
      <c r="DA1" s="447" t="s">
        <v>1020</v>
      </c>
      <c r="DB1" s="447" t="s">
        <v>1021</v>
      </c>
      <c r="DC1" s="447" t="s">
        <v>1022</v>
      </c>
      <c r="DD1" s="447" t="s">
        <v>1023</v>
      </c>
      <c r="DE1" s="447" t="s">
        <v>1024</v>
      </c>
      <c r="DF1" s="447" t="s">
        <v>1025</v>
      </c>
      <c r="DG1" s="447" t="s">
        <v>1026</v>
      </c>
      <c r="DH1" s="447" t="s">
        <v>1027</v>
      </c>
      <c r="DI1" s="447" t="s">
        <v>1028</v>
      </c>
      <c r="DJ1" s="447" t="s">
        <v>1029</v>
      </c>
      <c r="DK1" s="447" t="s">
        <v>1030</v>
      </c>
      <c r="DL1" s="447" t="s">
        <v>1031</v>
      </c>
      <c r="DM1" s="447" t="s">
        <v>1032</v>
      </c>
      <c r="DN1" s="447" t="s">
        <v>1033</v>
      </c>
      <c r="DO1" s="447" t="s">
        <v>1034</v>
      </c>
      <c r="DP1" s="447" t="s">
        <v>1035</v>
      </c>
      <c r="DQ1" s="447" t="s">
        <v>1036</v>
      </c>
      <c r="DR1" s="447" t="s">
        <v>1037</v>
      </c>
      <c r="DS1" s="447" t="s">
        <v>1038</v>
      </c>
      <c r="DT1" s="447" t="s">
        <v>1039</v>
      </c>
      <c r="DU1" s="447" t="s">
        <v>1040</v>
      </c>
      <c r="DV1" s="447" t="s">
        <v>1041</v>
      </c>
      <c r="DW1" s="447" t="s">
        <v>1042</v>
      </c>
      <c r="DX1" s="447" t="s">
        <v>1043</v>
      </c>
      <c r="DY1" s="447" t="s">
        <v>1044</v>
      </c>
      <c r="DZ1" s="447" t="s">
        <v>1045</v>
      </c>
      <c r="EA1" s="447" t="s">
        <v>1046</v>
      </c>
      <c r="EB1" s="447" t="s">
        <v>1047</v>
      </c>
      <c r="EC1" s="447" t="s">
        <v>1048</v>
      </c>
      <c r="ED1" s="447" t="s">
        <v>1049</v>
      </c>
      <c r="EE1" s="447" t="s">
        <v>1050</v>
      </c>
      <c r="EF1" s="447" t="s">
        <v>1051</v>
      </c>
      <c r="EG1" s="447" t="s">
        <v>1052</v>
      </c>
      <c r="EH1" s="447" t="s">
        <v>1053</v>
      </c>
      <c r="EI1" s="447" t="s">
        <v>1054</v>
      </c>
      <c r="EJ1" s="447" t="s">
        <v>1055</v>
      </c>
      <c r="EK1" s="447" t="s">
        <v>1056</v>
      </c>
      <c r="EL1" s="447" t="s">
        <v>1057</v>
      </c>
      <c r="EM1" s="447" t="s">
        <v>1058</v>
      </c>
      <c r="EN1" s="447" t="s">
        <v>1059</v>
      </c>
      <c r="EO1" s="447" t="s">
        <v>1060</v>
      </c>
      <c r="EP1" s="447" t="s">
        <v>1061</v>
      </c>
      <c r="EQ1" s="447" t="s">
        <v>1062</v>
      </c>
      <c r="ER1" s="447" t="s">
        <v>1063</v>
      </c>
      <c r="ES1" s="447" t="s">
        <v>1064</v>
      </c>
      <c r="ET1" s="447" t="s">
        <v>1065</v>
      </c>
      <c r="EU1" s="447" t="s">
        <v>1066</v>
      </c>
      <c r="EV1" s="447" t="s">
        <v>1067</v>
      </c>
      <c r="EW1" s="447" t="s">
        <v>1068</v>
      </c>
      <c r="EX1" s="447" t="s">
        <v>1069</v>
      </c>
      <c r="EY1" s="447" t="s">
        <v>1070</v>
      </c>
      <c r="EZ1" s="447" t="s">
        <v>1071</v>
      </c>
      <c r="FA1" s="447" t="s">
        <v>1072</v>
      </c>
      <c r="FB1" s="447" t="s">
        <v>1073</v>
      </c>
      <c r="FC1" s="447" t="s">
        <v>1074</v>
      </c>
      <c r="FD1" s="447" t="s">
        <v>1075</v>
      </c>
      <c r="FE1" s="447" t="s">
        <v>1076</v>
      </c>
      <c r="FF1" s="447" t="s">
        <v>1077</v>
      </c>
      <c r="FG1" s="447" t="s">
        <v>1078</v>
      </c>
      <c r="FH1" s="447" t="s">
        <v>1079</v>
      </c>
      <c r="FI1" s="447" t="s">
        <v>1080</v>
      </c>
      <c r="FJ1" s="447" t="s">
        <v>1081</v>
      </c>
      <c r="FK1" s="447" t="s">
        <v>1082</v>
      </c>
      <c r="FL1" s="447" t="s">
        <v>1083</v>
      </c>
      <c r="FM1" s="447" t="s">
        <v>1084</v>
      </c>
      <c r="FN1" s="447" t="s">
        <v>1085</v>
      </c>
      <c r="FO1" s="447" t="s">
        <v>1086</v>
      </c>
      <c r="FP1" s="447" t="s">
        <v>1087</v>
      </c>
      <c r="FQ1" s="447" t="s">
        <v>1088</v>
      </c>
      <c r="FR1" s="447" t="s">
        <v>1089</v>
      </c>
      <c r="FS1" s="447" t="s">
        <v>1090</v>
      </c>
      <c r="FT1" s="447" t="s">
        <v>1091</v>
      </c>
      <c r="FU1" s="447" t="s">
        <v>1092</v>
      </c>
      <c r="FV1" s="447" t="s">
        <v>1093</v>
      </c>
      <c r="FW1" s="447" t="s">
        <v>1094</v>
      </c>
      <c r="FX1" s="447" t="s">
        <v>1095</v>
      </c>
      <c r="FY1" s="447" t="s">
        <v>1096</v>
      </c>
      <c r="FZ1" s="447" t="s">
        <v>1097</v>
      </c>
      <c r="GA1" s="447" t="s">
        <v>1098</v>
      </c>
      <c r="GB1" s="447" t="s">
        <v>1099</v>
      </c>
      <c r="GC1" s="447" t="s">
        <v>1100</v>
      </c>
      <c r="GD1" s="447" t="s">
        <v>1101</v>
      </c>
      <c r="GE1" s="447" t="s">
        <v>1102</v>
      </c>
      <c r="GF1" s="447" t="s">
        <v>1103</v>
      </c>
      <c r="GG1" s="447" t="s">
        <v>1104</v>
      </c>
      <c r="GH1" s="447" t="s">
        <v>1105</v>
      </c>
      <c r="GI1" s="447" t="s">
        <v>1106</v>
      </c>
      <c r="GJ1" s="447" t="s">
        <v>1107</v>
      </c>
      <c r="GK1" s="447" t="s">
        <v>1108</v>
      </c>
      <c r="GL1" s="447" t="s">
        <v>1109</v>
      </c>
      <c r="GM1" s="447" t="s">
        <v>1110</v>
      </c>
      <c r="GN1" s="447" t="s">
        <v>1111</v>
      </c>
      <c r="GO1" s="447" t="s">
        <v>1112</v>
      </c>
      <c r="GP1" s="447" t="s">
        <v>1113</v>
      </c>
      <c r="GQ1" s="447" t="s">
        <v>1114</v>
      </c>
      <c r="GR1" s="447" t="s">
        <v>1115</v>
      </c>
      <c r="GS1" s="447" t="s">
        <v>1116</v>
      </c>
      <c r="GT1" s="447" t="s">
        <v>1117</v>
      </c>
      <c r="GU1" s="447" t="s">
        <v>1118</v>
      </c>
      <c r="GV1" s="447" t="s">
        <v>1119</v>
      </c>
      <c r="GW1" s="447" t="s">
        <v>1120</v>
      </c>
      <c r="GX1" s="447" t="s">
        <v>1121</v>
      </c>
      <c r="GY1" s="447" t="s">
        <v>1122</v>
      </c>
      <c r="GZ1" s="447" t="s">
        <v>1123</v>
      </c>
      <c r="HA1" s="447" t="s">
        <v>1124</v>
      </c>
      <c r="HB1" s="447" t="s">
        <v>1125</v>
      </c>
      <c r="HC1" s="447" t="s">
        <v>1126</v>
      </c>
      <c r="HD1" s="447" t="s">
        <v>1127</v>
      </c>
      <c r="HE1" s="447" t="s">
        <v>1128</v>
      </c>
      <c r="HF1" s="447" t="s">
        <v>1129</v>
      </c>
      <c r="HG1" s="447" t="s">
        <v>1130</v>
      </c>
      <c r="HH1" s="447" t="s">
        <v>1131</v>
      </c>
      <c r="HI1" s="447" t="s">
        <v>1132</v>
      </c>
      <c r="HJ1" s="447" t="s">
        <v>1133</v>
      </c>
      <c r="HK1" s="447" t="s">
        <v>1134</v>
      </c>
      <c r="HL1" s="447" t="s">
        <v>1135</v>
      </c>
      <c r="HM1" s="447" t="s">
        <v>1136</v>
      </c>
      <c r="HN1" s="447" t="s">
        <v>1137</v>
      </c>
      <c r="HO1" s="447" t="s">
        <v>1138</v>
      </c>
      <c r="HP1" s="447" t="s">
        <v>1139</v>
      </c>
      <c r="HQ1" s="447" t="s">
        <v>1140</v>
      </c>
      <c r="HR1" s="447" t="s">
        <v>1141</v>
      </c>
      <c r="HS1" s="447" t="s">
        <v>1142</v>
      </c>
      <c r="HT1" s="447" t="s">
        <v>1143</v>
      </c>
      <c r="HU1" s="447" t="s">
        <v>1144</v>
      </c>
      <c r="HV1" s="447" t="s">
        <v>1145</v>
      </c>
      <c r="HW1" s="447" t="s">
        <v>1146</v>
      </c>
      <c r="HX1" s="447" t="s">
        <v>1147</v>
      </c>
      <c r="HY1" s="447" t="s">
        <v>1148</v>
      </c>
      <c r="HZ1" s="447" t="s">
        <v>1149</v>
      </c>
      <c r="IA1" s="447" t="s">
        <v>1150</v>
      </c>
      <c r="IB1" s="447" t="s">
        <v>1151</v>
      </c>
      <c r="IC1" s="447" t="s">
        <v>1152</v>
      </c>
      <c r="ID1" s="447" t="s">
        <v>1153</v>
      </c>
      <c r="IE1" s="447" t="s">
        <v>1154</v>
      </c>
      <c r="IF1" s="447" t="s">
        <v>1155</v>
      </c>
      <c r="IG1" s="447" t="s">
        <v>1156</v>
      </c>
      <c r="IH1" s="447" t="s">
        <v>1157</v>
      </c>
      <c r="II1" s="447" t="s">
        <v>1158</v>
      </c>
      <c r="IJ1" s="447" t="s">
        <v>1159</v>
      </c>
      <c r="IK1" s="447" t="s">
        <v>1160</v>
      </c>
      <c r="IL1" s="447" t="s">
        <v>1161</v>
      </c>
      <c r="IM1" s="447" t="s">
        <v>1162</v>
      </c>
      <c r="IN1" s="447" t="s">
        <v>1163</v>
      </c>
      <c r="IO1" s="447" t="s">
        <v>1164</v>
      </c>
      <c r="IP1" s="447" t="s">
        <v>1165</v>
      </c>
      <c r="IQ1" s="447" t="s">
        <v>1166</v>
      </c>
      <c r="IR1" s="447" t="s">
        <v>1167</v>
      </c>
      <c r="IS1" s="447" t="s">
        <v>1168</v>
      </c>
      <c r="IT1" s="447" t="s">
        <v>1169</v>
      </c>
      <c r="IU1" s="447" t="s">
        <v>1170</v>
      </c>
      <c r="IV1" s="447" t="s">
        <v>1171</v>
      </c>
      <c r="IW1" s="447" t="s">
        <v>1172</v>
      </c>
      <c r="IX1" s="447" t="s">
        <v>1173</v>
      </c>
      <c r="IY1" s="447" t="s">
        <v>1174</v>
      </c>
      <c r="IZ1" s="447" t="s">
        <v>1175</v>
      </c>
      <c r="JA1" s="447" t="s">
        <v>1176</v>
      </c>
      <c r="JB1" s="447" t="s">
        <v>1177</v>
      </c>
      <c r="JC1" s="447" t="s">
        <v>1178</v>
      </c>
      <c r="JD1" s="447" t="s">
        <v>1179</v>
      </c>
      <c r="JE1" s="447" t="s">
        <v>1180</v>
      </c>
      <c r="JF1" s="447" t="s">
        <v>1181</v>
      </c>
      <c r="JG1" s="447" t="s">
        <v>1182</v>
      </c>
      <c r="JH1" s="447" t="s">
        <v>1183</v>
      </c>
      <c r="JI1" s="447" t="s">
        <v>1184</v>
      </c>
      <c r="JJ1" s="447" t="s">
        <v>1185</v>
      </c>
      <c r="JK1" s="447" t="s">
        <v>1186</v>
      </c>
      <c r="JL1" s="447" t="s">
        <v>1187</v>
      </c>
      <c r="JM1" s="447" t="s">
        <v>1188</v>
      </c>
      <c r="JN1" s="447" t="s">
        <v>1189</v>
      </c>
      <c r="JO1" s="447" t="s">
        <v>1190</v>
      </c>
      <c r="JP1" s="447" t="s">
        <v>1191</v>
      </c>
      <c r="JQ1" s="447" t="s">
        <v>1192</v>
      </c>
      <c r="JR1" s="447" t="s">
        <v>1193</v>
      </c>
      <c r="JS1" s="447" t="s">
        <v>1194</v>
      </c>
      <c r="JT1" s="447" t="s">
        <v>1195</v>
      </c>
      <c r="JU1" s="447" t="s">
        <v>1196</v>
      </c>
      <c r="JV1" s="447" t="s">
        <v>1197</v>
      </c>
      <c r="JW1" s="447" t="s">
        <v>1198</v>
      </c>
      <c r="JX1" s="447" t="s">
        <v>1199</v>
      </c>
      <c r="JY1" s="447" t="s">
        <v>1200</v>
      </c>
      <c r="JZ1" s="447" t="s">
        <v>1201</v>
      </c>
      <c r="KA1" s="447" t="s">
        <v>1202</v>
      </c>
      <c r="KB1" s="447" t="s">
        <v>1203</v>
      </c>
      <c r="KC1" s="447" t="s">
        <v>1204</v>
      </c>
      <c r="KD1" s="447" t="s">
        <v>1205</v>
      </c>
      <c r="KE1" s="447" t="s">
        <v>1206</v>
      </c>
      <c r="KF1" s="447" t="s">
        <v>1207</v>
      </c>
      <c r="KG1" s="447" t="s">
        <v>1208</v>
      </c>
      <c r="KH1" s="447" t="s">
        <v>1209</v>
      </c>
      <c r="KI1" s="447" t="s">
        <v>1210</v>
      </c>
      <c r="KJ1" s="447" t="s">
        <v>1211</v>
      </c>
      <c r="KK1" s="447" t="s">
        <v>1212</v>
      </c>
      <c r="KL1" s="447" t="s">
        <v>1213</v>
      </c>
      <c r="KM1" s="447" t="s">
        <v>1214</v>
      </c>
      <c r="KN1" s="447" t="s">
        <v>1215</v>
      </c>
      <c r="KO1" s="447" t="s">
        <v>1216</v>
      </c>
      <c r="KP1" s="447" t="s">
        <v>1217</v>
      </c>
      <c r="KQ1" s="447" t="s">
        <v>1218</v>
      </c>
      <c r="KR1" s="447" t="s">
        <v>1219</v>
      </c>
      <c r="KS1" s="447" t="s">
        <v>1220</v>
      </c>
      <c r="KT1" s="447" t="s">
        <v>1221</v>
      </c>
      <c r="KU1" s="447" t="s">
        <v>1222</v>
      </c>
      <c r="KV1" s="447" t="s">
        <v>1223</v>
      </c>
      <c r="KW1" s="447" t="s">
        <v>1224</v>
      </c>
      <c r="KX1" s="447" t="s">
        <v>1225</v>
      </c>
      <c r="KY1" s="447"/>
      <c r="KZ1" s="447"/>
      <c r="LA1" s="447"/>
      <c r="LB1" s="447" t="s">
        <v>1226</v>
      </c>
      <c r="LC1" s="447" t="s">
        <v>1227</v>
      </c>
      <c r="LD1" s="447" t="s">
        <v>1228</v>
      </c>
      <c r="LE1" s="447" t="s">
        <v>1229</v>
      </c>
      <c r="LF1" s="447" t="s">
        <v>1230</v>
      </c>
      <c r="LG1" s="447" t="s">
        <v>1231</v>
      </c>
      <c r="LH1" s="447" t="s">
        <v>1232</v>
      </c>
      <c r="LI1" s="447" t="s">
        <v>1233</v>
      </c>
      <c r="LJ1" s="447" t="s">
        <v>1234</v>
      </c>
      <c r="LK1" s="447" t="s">
        <v>1235</v>
      </c>
      <c r="LL1" s="447" t="s">
        <v>1236</v>
      </c>
      <c r="LM1" s="447" t="s">
        <v>1237</v>
      </c>
      <c r="LN1" s="447" t="s">
        <v>1238</v>
      </c>
      <c r="LO1" s="447" t="s">
        <v>1239</v>
      </c>
      <c r="LP1" s="447" t="s">
        <v>1240</v>
      </c>
      <c r="LQ1" s="447" t="s">
        <v>1241</v>
      </c>
      <c r="LR1" s="447" t="s">
        <v>1242</v>
      </c>
      <c r="LS1" s="447" t="s">
        <v>1243</v>
      </c>
      <c r="LT1" s="447" t="s">
        <v>1244</v>
      </c>
      <c r="LU1" s="447" t="s">
        <v>1245</v>
      </c>
      <c r="LV1" s="447" t="s">
        <v>1246</v>
      </c>
      <c r="LW1" s="447" t="s">
        <v>1247</v>
      </c>
      <c r="LX1" s="447" t="s">
        <v>1248</v>
      </c>
      <c r="LY1" s="447" t="s">
        <v>1249</v>
      </c>
      <c r="LZ1" s="447" t="s">
        <v>1250</v>
      </c>
      <c r="MA1" s="447" t="s">
        <v>1251</v>
      </c>
      <c r="MB1" s="447" t="s">
        <v>1252</v>
      </c>
      <c r="MC1" s="447" t="s">
        <v>1253</v>
      </c>
      <c r="MD1" s="447" t="s">
        <v>1254</v>
      </c>
      <c r="ME1" s="447" t="s">
        <v>1255</v>
      </c>
      <c r="MF1" s="447" t="s">
        <v>1256</v>
      </c>
      <c r="MG1" s="447" t="s">
        <v>1257</v>
      </c>
      <c r="MH1" s="447" t="s">
        <v>1258</v>
      </c>
      <c r="MN1" s="447" t="s">
        <v>1233</v>
      </c>
      <c r="MP1" s="448"/>
    </row>
    <row r="2" spans="1:392" s="449" customFormat="1" ht="14.25" hidden="1">
      <c r="A2" s="449">
        <f>SUBTOTAL(2,A15:A3562)</f>
        <v>0</v>
      </c>
      <c r="H2" s="449">
        <f>SUBTOTAL(3,H15:H15)</f>
        <v>1</v>
      </c>
      <c r="I2" s="449">
        <f>SUBTOTAL(2,I15:I3551)</f>
        <v>1</v>
      </c>
      <c r="J2" s="449">
        <f>SUBTOTAL(2,J15:J3551)</f>
        <v>0</v>
      </c>
      <c r="K2" s="450">
        <f t="shared" ref="K2:AD2" si="0">SUBTOTAL(9,K15:K15)</f>
        <v>22</v>
      </c>
      <c r="L2" s="450">
        <f t="shared" si="0"/>
        <v>4</v>
      </c>
      <c r="M2" s="450">
        <f t="shared" si="0"/>
        <v>9</v>
      </c>
      <c r="N2" s="450">
        <f t="shared" si="0"/>
        <v>3</v>
      </c>
      <c r="O2" s="450">
        <f t="shared" si="0"/>
        <v>4</v>
      </c>
      <c r="P2" s="450">
        <f t="shared" si="0"/>
        <v>1</v>
      </c>
      <c r="Q2" s="450">
        <f t="shared" si="0"/>
        <v>1</v>
      </c>
      <c r="R2" s="450">
        <f t="shared" si="0"/>
        <v>2</v>
      </c>
      <c r="S2" s="450">
        <f t="shared" si="0"/>
        <v>2</v>
      </c>
      <c r="T2" s="450">
        <f>SUBTOTAL(9,T15:T15)</f>
        <v>10</v>
      </c>
      <c r="U2" s="450">
        <f>SUBTOTAL(9,U15:U15)</f>
        <v>1</v>
      </c>
      <c r="V2" s="450">
        <f t="shared" si="0"/>
        <v>2</v>
      </c>
      <c r="W2" s="450">
        <f t="shared" si="0"/>
        <v>1</v>
      </c>
      <c r="X2" s="450">
        <f t="shared" si="0"/>
        <v>1</v>
      </c>
      <c r="Y2" s="450">
        <f t="shared" si="0"/>
        <v>0</v>
      </c>
      <c r="Z2" s="450">
        <f t="shared" si="0"/>
        <v>2</v>
      </c>
      <c r="AA2" s="450">
        <f t="shared" si="0"/>
        <v>2</v>
      </c>
      <c r="AB2" s="450">
        <f t="shared" si="0"/>
        <v>0</v>
      </c>
      <c r="AC2" s="450">
        <f t="shared" si="0"/>
        <v>1</v>
      </c>
      <c r="AD2" s="450">
        <f t="shared" si="0"/>
        <v>0</v>
      </c>
      <c r="AE2" s="450"/>
      <c r="AF2" s="450">
        <f t="shared" ref="AF2:CQ2" si="1">SUBTOTAL(9,AF15:AF3551)</f>
        <v>38346</v>
      </c>
      <c r="AG2" s="450">
        <f t="shared" si="1"/>
        <v>20714</v>
      </c>
      <c r="AH2" s="450">
        <f t="shared" si="1"/>
        <v>16569</v>
      </c>
      <c r="AI2" s="450">
        <f t="shared" si="1"/>
        <v>0</v>
      </c>
      <c r="AJ2" s="450">
        <f t="shared" si="1"/>
        <v>1403</v>
      </c>
      <c r="AK2" s="450">
        <f t="shared" si="1"/>
        <v>1515</v>
      </c>
      <c r="AL2" s="450">
        <f t="shared" si="1"/>
        <v>813</v>
      </c>
      <c r="AM2" s="450">
        <f t="shared" si="1"/>
        <v>414</v>
      </c>
      <c r="AN2" s="450">
        <f t="shared" si="1"/>
        <v>12468</v>
      </c>
      <c r="AO2" s="450">
        <f t="shared" si="1"/>
        <v>1840</v>
      </c>
      <c r="AP2" s="450">
        <f t="shared" si="1"/>
        <v>4925</v>
      </c>
      <c r="AQ2" s="450">
        <f t="shared" si="1"/>
        <v>869</v>
      </c>
      <c r="AR2" s="450">
        <f t="shared" si="1"/>
        <v>2034</v>
      </c>
      <c r="AS2" s="450">
        <f t="shared" si="1"/>
        <v>1153</v>
      </c>
      <c r="AT2" s="450">
        <f t="shared" si="1"/>
        <v>1647</v>
      </c>
      <c r="AU2" s="450">
        <f t="shared" si="1"/>
        <v>4014</v>
      </c>
      <c r="AV2" s="450">
        <f t="shared" si="1"/>
        <v>3144</v>
      </c>
      <c r="AW2" s="450">
        <f t="shared" si="1"/>
        <v>120</v>
      </c>
      <c r="AX2" s="450">
        <f t="shared" si="1"/>
        <v>140</v>
      </c>
      <c r="AY2" s="450">
        <f t="shared" si="1"/>
        <v>130</v>
      </c>
      <c r="AZ2" s="450">
        <f t="shared" si="1"/>
        <v>150</v>
      </c>
      <c r="BA2" s="450">
        <f t="shared" si="1"/>
        <v>170</v>
      </c>
      <c r="BB2" s="450">
        <f t="shared" si="1"/>
        <v>160</v>
      </c>
      <c r="BC2" s="450">
        <f t="shared" si="1"/>
        <v>1150</v>
      </c>
      <c r="BD2" s="450">
        <f t="shared" si="1"/>
        <v>430</v>
      </c>
      <c r="BE2" s="450">
        <f t="shared" si="1"/>
        <v>0</v>
      </c>
      <c r="BF2" s="450">
        <f t="shared" si="1"/>
        <v>230</v>
      </c>
      <c r="BG2" s="450">
        <f t="shared" si="1"/>
        <v>240</v>
      </c>
      <c r="BH2" s="450">
        <f t="shared" si="1"/>
        <v>250</v>
      </c>
      <c r="BI2" s="450">
        <f t="shared" si="1"/>
        <v>27482</v>
      </c>
      <c r="BJ2" s="450">
        <f t="shared" si="1"/>
        <v>16268</v>
      </c>
      <c r="BK2" s="450">
        <f t="shared" si="1"/>
        <v>14014</v>
      </c>
      <c r="BL2" s="450">
        <f t="shared" si="1"/>
        <v>0</v>
      </c>
      <c r="BM2" s="450">
        <f>SUBTOTAL(9,BM15:BM3551)</f>
        <v>491</v>
      </c>
      <c r="BN2" s="450">
        <f t="shared" si="1"/>
        <v>536</v>
      </c>
      <c r="BO2" s="450">
        <f t="shared" si="1"/>
        <v>813</v>
      </c>
      <c r="BP2" s="450">
        <f t="shared" si="1"/>
        <v>414</v>
      </c>
      <c r="BQ2" s="450">
        <f>SUBTOTAL(9,BQ15:BQ3551)</f>
        <v>8180</v>
      </c>
      <c r="BR2" s="450">
        <f>SUBTOTAL(9,BR15:BR3551)</f>
        <v>1840</v>
      </c>
      <c r="BS2" s="450">
        <f t="shared" si="1"/>
        <v>1233</v>
      </c>
      <c r="BT2" s="450">
        <f t="shared" si="1"/>
        <v>869</v>
      </c>
      <c r="BU2" s="450">
        <f t="shared" si="1"/>
        <v>1477</v>
      </c>
      <c r="BV2" s="450">
        <f t="shared" si="1"/>
        <v>1114</v>
      </c>
      <c r="BW2" s="450">
        <f t="shared" si="1"/>
        <v>1647</v>
      </c>
      <c r="BX2" s="450">
        <f t="shared" si="1"/>
        <v>3034</v>
      </c>
      <c r="BY2" s="450">
        <f t="shared" si="1"/>
        <v>3034</v>
      </c>
      <c r="BZ2" s="450">
        <f t="shared" si="1"/>
        <v>0</v>
      </c>
      <c r="CA2" s="450">
        <f t="shared" si="1"/>
        <v>0</v>
      </c>
      <c r="CB2" s="450">
        <f t="shared" si="1"/>
        <v>0</v>
      </c>
      <c r="CC2" s="450">
        <f t="shared" si="1"/>
        <v>0</v>
      </c>
      <c r="CD2" s="450">
        <f t="shared" si="1"/>
        <v>0</v>
      </c>
      <c r="CE2" s="450">
        <f t="shared" si="1"/>
        <v>0</v>
      </c>
      <c r="CF2" s="450">
        <f t="shared" si="1"/>
        <v>0</v>
      </c>
      <c r="CG2" s="450">
        <f t="shared" si="1"/>
        <v>0</v>
      </c>
      <c r="CH2" s="450">
        <f t="shared" si="1"/>
        <v>0</v>
      </c>
      <c r="CI2" s="450">
        <f t="shared" si="1"/>
        <v>0</v>
      </c>
      <c r="CJ2" s="450">
        <f t="shared" si="1"/>
        <v>0</v>
      </c>
      <c r="CK2" s="450">
        <f t="shared" si="1"/>
        <v>0</v>
      </c>
      <c r="CL2" s="450">
        <f t="shared" si="1"/>
        <v>0</v>
      </c>
      <c r="CM2" s="450">
        <f t="shared" si="1"/>
        <v>10864</v>
      </c>
      <c r="CN2" s="450">
        <f t="shared" si="1"/>
        <v>4446</v>
      </c>
      <c r="CO2" s="450">
        <f t="shared" si="1"/>
        <v>2555</v>
      </c>
      <c r="CP2" s="450">
        <f t="shared" si="1"/>
        <v>0</v>
      </c>
      <c r="CQ2" s="450">
        <f t="shared" si="1"/>
        <v>912</v>
      </c>
      <c r="CR2" s="450">
        <f t="shared" ref="CR2:DV2" si="2">SUBTOTAL(9,CR15:CR3551)</f>
        <v>979</v>
      </c>
      <c r="CS2" s="450">
        <f t="shared" si="2"/>
        <v>0</v>
      </c>
      <c r="CT2" s="450">
        <f t="shared" si="2"/>
        <v>0</v>
      </c>
      <c r="CU2" s="450">
        <f t="shared" si="2"/>
        <v>4288</v>
      </c>
      <c r="CV2" s="450">
        <f t="shared" si="2"/>
        <v>0</v>
      </c>
      <c r="CW2" s="450">
        <f t="shared" si="2"/>
        <v>3692</v>
      </c>
      <c r="CX2" s="450">
        <f t="shared" si="2"/>
        <v>0</v>
      </c>
      <c r="CY2" s="450">
        <f t="shared" si="2"/>
        <v>557</v>
      </c>
      <c r="CZ2" s="450">
        <f t="shared" si="2"/>
        <v>39</v>
      </c>
      <c r="DA2" s="450">
        <f t="shared" si="2"/>
        <v>0</v>
      </c>
      <c r="DB2" s="450">
        <f t="shared" si="2"/>
        <v>980</v>
      </c>
      <c r="DC2" s="450">
        <f t="shared" si="2"/>
        <v>110</v>
      </c>
      <c r="DD2" s="450">
        <f t="shared" si="2"/>
        <v>120</v>
      </c>
      <c r="DE2" s="450">
        <f t="shared" si="2"/>
        <v>140</v>
      </c>
      <c r="DF2" s="450">
        <f t="shared" si="2"/>
        <v>130</v>
      </c>
      <c r="DG2" s="450">
        <f t="shared" si="2"/>
        <v>150</v>
      </c>
      <c r="DH2" s="450">
        <f t="shared" si="2"/>
        <v>170</v>
      </c>
      <c r="DI2" s="450">
        <f t="shared" si="2"/>
        <v>160</v>
      </c>
      <c r="DJ2" s="450">
        <f t="shared" si="2"/>
        <v>1150</v>
      </c>
      <c r="DK2" s="450">
        <f t="shared" si="2"/>
        <v>430</v>
      </c>
      <c r="DL2" s="450">
        <f t="shared" si="2"/>
        <v>0</v>
      </c>
      <c r="DM2" s="450">
        <f t="shared" si="2"/>
        <v>230</v>
      </c>
      <c r="DN2" s="450">
        <f t="shared" si="2"/>
        <v>240</v>
      </c>
      <c r="DO2" s="450">
        <f t="shared" si="2"/>
        <v>250</v>
      </c>
      <c r="DP2" s="450">
        <f t="shared" si="2"/>
        <v>369019</v>
      </c>
      <c r="DQ2" s="450">
        <f t="shared" si="2"/>
        <v>0</v>
      </c>
      <c r="DR2" s="450">
        <f t="shared" si="2"/>
        <v>0</v>
      </c>
      <c r="DS2" s="450">
        <f t="shared" si="2"/>
        <v>0</v>
      </c>
      <c r="DT2" s="450">
        <f t="shared" si="2"/>
        <v>0</v>
      </c>
      <c r="DU2" s="450">
        <f t="shared" si="2"/>
        <v>0</v>
      </c>
      <c r="DV2" s="450">
        <f t="shared" si="2"/>
        <v>0</v>
      </c>
      <c r="DW2" s="450">
        <f>SUBTOTAL(3,DW15:DW3551)</f>
        <v>0</v>
      </c>
      <c r="DX2" s="450">
        <f t="shared" ref="DX2:EP2" si="3">SUBTOTAL(9,DX15:DX3551)</f>
        <v>0</v>
      </c>
      <c r="DY2" s="450">
        <f t="shared" si="3"/>
        <v>0</v>
      </c>
      <c r="DZ2" s="450">
        <f t="shared" si="3"/>
        <v>0</v>
      </c>
      <c r="EA2" s="450">
        <f t="shared" si="3"/>
        <v>0</v>
      </c>
      <c r="EB2" s="450">
        <f t="shared" si="3"/>
        <v>0</v>
      </c>
      <c r="EC2" s="450">
        <f t="shared" si="3"/>
        <v>0</v>
      </c>
      <c r="ED2" s="450">
        <f t="shared" si="3"/>
        <v>0</v>
      </c>
      <c r="EE2" s="450">
        <f t="shared" si="3"/>
        <v>0</v>
      </c>
      <c r="EF2" s="450">
        <f t="shared" si="3"/>
        <v>0</v>
      </c>
      <c r="EG2" s="450">
        <f t="shared" si="3"/>
        <v>0</v>
      </c>
      <c r="EH2" s="450">
        <f t="shared" si="3"/>
        <v>0</v>
      </c>
      <c r="EI2" s="450">
        <f t="shared" si="3"/>
        <v>0</v>
      </c>
      <c r="EJ2" s="450">
        <f t="shared" si="3"/>
        <v>0</v>
      </c>
      <c r="EK2" s="450">
        <f t="shared" si="3"/>
        <v>1</v>
      </c>
      <c r="EL2" s="450">
        <f t="shared" si="3"/>
        <v>2140</v>
      </c>
      <c r="EM2" s="450">
        <f t="shared" si="3"/>
        <v>907</v>
      </c>
      <c r="EN2" s="450">
        <f t="shared" si="3"/>
        <v>1233</v>
      </c>
      <c r="EO2" s="450">
        <f t="shared" si="3"/>
        <v>21400</v>
      </c>
      <c r="EP2" s="450">
        <f t="shared" si="3"/>
        <v>0</v>
      </c>
      <c r="EQ2" s="450">
        <f>SUBTOTAL(9,EQ15:EQ3551)</f>
        <v>0</v>
      </c>
      <c r="ER2" s="450">
        <f>SUBTOTAL(9,ER15:ER3551)</f>
        <v>0</v>
      </c>
      <c r="ES2" s="450">
        <f t="shared" ref="ES2:EV2" si="4">SUBTOTAL(9,ES15:ES3551)</f>
        <v>0</v>
      </c>
      <c r="ET2" s="450">
        <f t="shared" si="4"/>
        <v>0</v>
      </c>
      <c r="EU2" s="450">
        <f t="shared" si="4"/>
        <v>0</v>
      </c>
      <c r="EV2" s="450">
        <f t="shared" si="4"/>
        <v>0</v>
      </c>
      <c r="EW2" s="450">
        <f t="shared" ref="EW2:FE2" si="5">SUBTOTAL(3,EW15:EW3551)</f>
        <v>1</v>
      </c>
      <c r="EX2" s="450">
        <f t="shared" si="5"/>
        <v>1</v>
      </c>
      <c r="EY2" s="450">
        <f t="shared" si="5"/>
        <v>0</v>
      </c>
      <c r="EZ2" s="450">
        <f t="shared" si="5"/>
        <v>1</v>
      </c>
      <c r="FA2" s="450">
        <f t="shared" si="5"/>
        <v>1</v>
      </c>
      <c r="FB2" s="450">
        <f t="shared" si="5"/>
        <v>0</v>
      </c>
      <c r="FC2" s="450">
        <f t="shared" si="5"/>
        <v>1</v>
      </c>
      <c r="FD2" s="450">
        <f t="shared" si="5"/>
        <v>1</v>
      </c>
      <c r="FE2" s="450">
        <f t="shared" si="5"/>
        <v>0</v>
      </c>
      <c r="FF2" s="450">
        <f t="shared" ref="FF2:FT2" si="6">SUBTOTAL(9,FF15:FF3551)</f>
        <v>1</v>
      </c>
      <c r="FG2" s="450">
        <f t="shared" si="6"/>
        <v>738</v>
      </c>
      <c r="FH2" s="450">
        <f t="shared" si="6"/>
        <v>738</v>
      </c>
      <c r="FI2" s="450">
        <f t="shared" si="6"/>
        <v>0</v>
      </c>
      <c r="FJ2" s="450">
        <f t="shared" si="6"/>
        <v>4428</v>
      </c>
      <c r="FK2" s="450">
        <f t="shared" si="6"/>
        <v>0</v>
      </c>
      <c r="FL2" s="450">
        <f t="shared" si="6"/>
        <v>0</v>
      </c>
      <c r="FM2" s="450">
        <f t="shared" si="6"/>
        <v>0</v>
      </c>
      <c r="FN2" s="450">
        <f t="shared" si="6"/>
        <v>0</v>
      </c>
      <c r="FO2" s="450">
        <f t="shared" si="6"/>
        <v>0</v>
      </c>
      <c r="FP2" s="450">
        <f t="shared" si="6"/>
        <v>0</v>
      </c>
      <c r="FQ2" s="450">
        <f t="shared" si="6"/>
        <v>0</v>
      </c>
      <c r="FR2" s="450">
        <f t="shared" si="6"/>
        <v>0</v>
      </c>
      <c r="FS2" s="450">
        <f t="shared" si="6"/>
        <v>0</v>
      </c>
      <c r="FT2" s="450">
        <f t="shared" si="6"/>
        <v>0</v>
      </c>
      <c r="FU2" s="450">
        <f>SUBTOTAL(3,FU15:FU3551)</f>
        <v>0</v>
      </c>
      <c r="FV2" s="450">
        <f t="shared" ref="FV2:GF2" si="7">SUBTOTAL(9,FV15:FV3551)</f>
        <v>0</v>
      </c>
      <c r="FW2" s="450">
        <f t="shared" si="7"/>
        <v>0</v>
      </c>
      <c r="FX2" s="450">
        <f t="shared" si="7"/>
        <v>0</v>
      </c>
      <c r="FY2" s="450">
        <f t="shared" si="7"/>
        <v>0</v>
      </c>
      <c r="FZ2" s="450">
        <f t="shared" si="7"/>
        <v>0</v>
      </c>
      <c r="GA2" s="450">
        <f t="shared" si="7"/>
        <v>0</v>
      </c>
      <c r="GB2" s="450">
        <f t="shared" si="7"/>
        <v>0</v>
      </c>
      <c r="GC2" s="450">
        <f t="shared" si="7"/>
        <v>0</v>
      </c>
      <c r="GD2" s="450">
        <f t="shared" si="7"/>
        <v>0</v>
      </c>
      <c r="GE2" s="450">
        <f t="shared" si="7"/>
        <v>0</v>
      </c>
      <c r="GF2" s="450">
        <f t="shared" si="7"/>
        <v>0</v>
      </c>
      <c r="GG2" s="450">
        <f>SUBTOTAL(3,GG15:GG3551)</f>
        <v>0</v>
      </c>
      <c r="GH2" s="450">
        <f t="shared" ref="GH2:GT2" si="8">SUBTOTAL(9,GH15:GH3551)</f>
        <v>0</v>
      </c>
      <c r="GI2" s="450">
        <f t="shared" si="8"/>
        <v>0</v>
      </c>
      <c r="GJ2" s="450">
        <f t="shared" si="8"/>
        <v>0</v>
      </c>
      <c r="GK2" s="450">
        <f t="shared" si="8"/>
        <v>0</v>
      </c>
      <c r="GL2" s="450">
        <f>SUBTOTAL(9,GL15:GL3551)</f>
        <v>2</v>
      </c>
      <c r="GM2" s="450">
        <f t="shared" si="8"/>
        <v>0</v>
      </c>
      <c r="GN2" s="450">
        <f t="shared" si="8"/>
        <v>0</v>
      </c>
      <c r="GO2" s="450">
        <f t="shared" si="8"/>
        <v>0</v>
      </c>
      <c r="GP2" s="450">
        <f t="shared" si="8"/>
        <v>0</v>
      </c>
      <c r="GQ2" s="450">
        <f t="shared" si="8"/>
        <v>0</v>
      </c>
      <c r="GR2" s="450">
        <f t="shared" si="8"/>
        <v>0</v>
      </c>
      <c r="GS2" s="450">
        <f t="shared" si="8"/>
        <v>0</v>
      </c>
      <c r="GT2" s="450">
        <f t="shared" si="8"/>
        <v>0</v>
      </c>
      <c r="GU2" s="450">
        <f>SUBTOTAL(3,GU15:GU3551)</f>
        <v>1</v>
      </c>
      <c r="GV2" s="450">
        <f>SUBTOTAL(3,GV15:GV3551)</f>
        <v>1</v>
      </c>
      <c r="GW2" s="450">
        <f>SUBTOTAL(3,GW15:GW3551)</f>
        <v>0</v>
      </c>
      <c r="GX2" s="450">
        <f>SUBTOTAL(9,GX15:GX3551)</f>
        <v>0</v>
      </c>
      <c r="GY2" s="450">
        <f>SUBTOTAL(9,GY15:GY3551)</f>
        <v>0</v>
      </c>
      <c r="GZ2" s="450">
        <f>SUBTOTAL(9,GZ15:GZ3551)</f>
        <v>0</v>
      </c>
      <c r="HA2" s="450">
        <f>SUBTOTAL(9,HA15:HA3551)</f>
        <v>0</v>
      </c>
      <c r="HB2" s="450">
        <f>SUBTOTAL(3,HB15:HB3551)</f>
        <v>1</v>
      </c>
      <c r="HC2" s="450">
        <f>SUBTOTAL(3,HC15:HC3551)</f>
        <v>1</v>
      </c>
      <c r="HD2" s="450">
        <f>SUBTOTAL(3,HD15:HD3551)</f>
        <v>0</v>
      </c>
      <c r="HE2" s="450">
        <f>SUBTOTAL(9,HE15:HE3551)</f>
        <v>1</v>
      </c>
      <c r="HF2" s="450">
        <f>SUBTOTAL(9,HF15:HF3551)</f>
        <v>5000</v>
      </c>
      <c r="HG2" s="450">
        <f>SUBTOTAL(9,HG15:HG3551)</f>
        <v>0</v>
      </c>
      <c r="HH2" s="450">
        <f>SUBTOTAL(9,HH15:HH3551)</f>
        <v>0</v>
      </c>
      <c r="HI2" s="450">
        <f>SUBTOTAL(3,HI15:HI3551)</f>
        <v>1</v>
      </c>
      <c r="HJ2" s="450">
        <f>SUBTOTAL(3,HJ15:HJ3551)</f>
        <v>1</v>
      </c>
      <c r="HK2" s="450">
        <f>SUBTOTAL(3,HK15:HK3551)</f>
        <v>0</v>
      </c>
      <c r="HL2" s="450">
        <f>SUBTOTAL(9,HL15:HL3551)</f>
        <v>0</v>
      </c>
      <c r="HM2" s="450">
        <f>SUBTOTAL(9,HM15:HM246551)</f>
        <v>0</v>
      </c>
      <c r="HN2" s="450">
        <f>SUBTOTAL(9,HN15:HN246551)</f>
        <v>394847</v>
      </c>
      <c r="HO2" s="451">
        <f>SUBTOTAL(9,HO15:HO246551)</f>
        <v>0</v>
      </c>
      <c r="HP2" s="450">
        <f>SUBTOTAL(9,HP15:HP246551)</f>
        <v>194847</v>
      </c>
      <c r="HQ2" s="452">
        <f>HP2/HN2</f>
        <v>0.49347468766382929</v>
      </c>
      <c r="HR2" s="450">
        <f t="shared" ref="HR2:IK2" si="9">SUBTOTAL(9,HR15:HR3551)</f>
        <v>200000</v>
      </c>
      <c r="HS2" s="450">
        <f t="shared" si="9"/>
        <v>0</v>
      </c>
      <c r="HT2" s="450">
        <f t="shared" si="9"/>
        <v>394847</v>
      </c>
      <c r="HU2" s="450">
        <f t="shared" si="9"/>
        <v>0</v>
      </c>
      <c r="HV2" s="450">
        <f t="shared" si="9"/>
        <v>4000000</v>
      </c>
      <c r="HW2" s="450">
        <f t="shared" si="9"/>
        <v>300000</v>
      </c>
      <c r="HX2" s="450">
        <f t="shared" si="9"/>
        <v>30000</v>
      </c>
      <c r="HY2" s="450">
        <f t="shared" si="9"/>
        <v>1000000</v>
      </c>
      <c r="HZ2" s="450">
        <f t="shared" si="9"/>
        <v>800000</v>
      </c>
      <c r="IA2" s="450">
        <f t="shared" si="9"/>
        <v>500000</v>
      </c>
      <c r="IB2" s="450">
        <f t="shared" si="9"/>
        <v>500000</v>
      </c>
      <c r="IC2" s="450">
        <f t="shared" si="9"/>
        <v>600000</v>
      </c>
      <c r="ID2" s="450">
        <f t="shared" si="9"/>
        <v>30000</v>
      </c>
      <c r="IE2" s="450">
        <f t="shared" si="9"/>
        <v>20000</v>
      </c>
      <c r="IF2" s="450">
        <f t="shared" si="9"/>
        <v>100000</v>
      </c>
      <c r="IG2" s="450">
        <f t="shared" si="9"/>
        <v>20000</v>
      </c>
      <c r="IH2" s="450">
        <f t="shared" si="9"/>
        <v>100000</v>
      </c>
      <c r="II2" s="450">
        <f t="shared" si="9"/>
        <v>0</v>
      </c>
      <c r="IJ2" s="451">
        <f t="shared" si="9"/>
        <v>0</v>
      </c>
      <c r="IK2" s="450">
        <f t="shared" si="9"/>
        <v>0</v>
      </c>
      <c r="IL2" s="449">
        <f>COUNTIF(IL15:IL3551,"&gt;0")</f>
        <v>1</v>
      </c>
      <c r="IM2" s="450">
        <f t="shared" ref="IM2:IV2" si="10">SUBTOTAL(9,IM15:IM3551)</f>
        <v>1</v>
      </c>
      <c r="IN2" s="450">
        <f t="shared" si="10"/>
        <v>1</v>
      </c>
      <c r="IO2" s="453">
        <f t="shared" si="10"/>
        <v>0</v>
      </c>
      <c r="IP2" s="450">
        <f t="shared" si="10"/>
        <v>0</v>
      </c>
      <c r="IQ2" s="450">
        <f t="shared" si="10"/>
        <v>0</v>
      </c>
      <c r="IR2" s="450">
        <f t="shared" si="10"/>
        <v>0</v>
      </c>
      <c r="IS2" s="450">
        <f t="shared" si="10"/>
        <v>0</v>
      </c>
      <c r="IT2" s="450">
        <f t="shared" si="10"/>
        <v>0</v>
      </c>
      <c r="IU2" s="450">
        <f t="shared" si="10"/>
        <v>0</v>
      </c>
      <c r="IV2" s="453">
        <f t="shared" si="10"/>
        <v>0</v>
      </c>
      <c r="IW2" s="449">
        <f>COUNTIF(IW15:IW3551,"&gt;0")</f>
        <v>1</v>
      </c>
      <c r="IX2" s="450">
        <f>SUBTOTAL(9,IX15:IX3551)</f>
        <v>1</v>
      </c>
      <c r="IY2" s="450">
        <f>SUBTOTAL(9,IY15:IY3551)</f>
        <v>1</v>
      </c>
      <c r="IZ2" s="450">
        <f>SUBTOTAL(9,IZ15:IZ3551)</f>
        <v>1</v>
      </c>
      <c r="JA2" s="449">
        <f>COUNTIF(JA15:JA3551,"&gt;0")</f>
        <v>1</v>
      </c>
      <c r="JB2" s="450">
        <f t="shared" ref="JB2:JK2" si="11">SUBTOTAL(9,JB15:JB3551)</f>
        <v>1</v>
      </c>
      <c r="JC2" s="450">
        <f t="shared" si="11"/>
        <v>0</v>
      </c>
      <c r="JD2" s="450">
        <f t="shared" si="11"/>
        <v>0</v>
      </c>
      <c r="JE2" s="450">
        <f t="shared" si="11"/>
        <v>1</v>
      </c>
      <c r="JF2" s="450">
        <f t="shared" si="11"/>
        <v>0</v>
      </c>
      <c r="JG2" s="450">
        <f t="shared" si="11"/>
        <v>0</v>
      </c>
      <c r="JH2" s="450">
        <f t="shared" si="11"/>
        <v>1</v>
      </c>
      <c r="JI2" s="450">
        <f t="shared" si="11"/>
        <v>0</v>
      </c>
      <c r="JJ2" s="453">
        <f t="shared" si="11"/>
        <v>1</v>
      </c>
      <c r="JK2" s="450">
        <f t="shared" si="11"/>
        <v>0</v>
      </c>
      <c r="JL2" s="449">
        <f>COUNTIF(JL15:JL3551,"&gt;0")</f>
        <v>1</v>
      </c>
      <c r="JM2" s="450">
        <f>SUBTOTAL(9,JM15:JM3551)</f>
        <v>1</v>
      </c>
      <c r="JN2" s="450">
        <f>SUBTOTAL(9,JN15:JN3551)</f>
        <v>1</v>
      </c>
      <c r="JO2" s="450">
        <f>SUBTOTAL(9,JO15:JO3551)</f>
        <v>0</v>
      </c>
      <c r="JP2" s="450">
        <f>SUBTOTAL(9,JP15:JP3551)</f>
        <v>0</v>
      </c>
      <c r="JQ2" s="450">
        <f>SUBTOTAL(9,JQ15:JQ3551)</f>
        <v>0</v>
      </c>
      <c r="JR2" s="449">
        <f>COUNTIF(JR15:JR3551,"&gt;0")</f>
        <v>1</v>
      </c>
      <c r="JS2" s="450">
        <f t="shared" ref="JS2:KB2" si="12">SUBTOTAL(9,JS15:JS3551)</f>
        <v>1</v>
      </c>
      <c r="JT2" s="450">
        <f t="shared" si="12"/>
        <v>0</v>
      </c>
      <c r="JU2" s="450">
        <f t="shared" si="12"/>
        <v>0</v>
      </c>
      <c r="JV2" s="450">
        <f t="shared" si="12"/>
        <v>0</v>
      </c>
      <c r="JW2" s="450">
        <f t="shared" si="12"/>
        <v>0</v>
      </c>
      <c r="JX2" s="450">
        <f t="shared" si="12"/>
        <v>0</v>
      </c>
      <c r="JY2" s="450">
        <f t="shared" si="12"/>
        <v>0</v>
      </c>
      <c r="JZ2" s="450">
        <f t="shared" si="12"/>
        <v>1</v>
      </c>
      <c r="KA2" s="450">
        <f t="shared" si="12"/>
        <v>0</v>
      </c>
      <c r="KB2" s="450">
        <f t="shared" si="12"/>
        <v>0</v>
      </c>
      <c r="KC2" s="450">
        <f>SUBTOTAL(3,KC15:KC3551)</f>
        <v>1</v>
      </c>
      <c r="KD2" s="449">
        <f>COUNTIF(KD15:KD3551,"&gt;0")</f>
        <v>0</v>
      </c>
      <c r="KE2" s="449">
        <f>COUNTIF(KE15:KE3551,"&gt;0")</f>
        <v>1</v>
      </c>
      <c r="KF2" s="449">
        <f>COUNTIF(KF15:KF3551,"&gt;0")</f>
        <v>1</v>
      </c>
      <c r="KG2" s="449">
        <f>COUNTIF(KG15:KG3551,"&gt;0")</f>
        <v>1</v>
      </c>
      <c r="KH2" s="450">
        <f t="shared" ref="KH2:LB2" si="13">SUBTOTAL(9,KH15:KH3551)</f>
        <v>0</v>
      </c>
      <c r="KI2" s="450">
        <f t="shared" si="13"/>
        <v>3</v>
      </c>
      <c r="KJ2" s="454">
        <f t="shared" si="13"/>
        <v>400.35999999999996</v>
      </c>
      <c r="KK2" s="450">
        <f t="shared" si="13"/>
        <v>1</v>
      </c>
      <c r="KL2" s="450">
        <f t="shared" si="13"/>
        <v>1</v>
      </c>
      <c r="KM2" s="450">
        <f t="shared" si="13"/>
        <v>0</v>
      </c>
      <c r="KN2" s="450">
        <f t="shared" si="13"/>
        <v>1</v>
      </c>
      <c r="KO2" s="450">
        <f t="shared" si="13"/>
        <v>0</v>
      </c>
      <c r="KP2" s="450">
        <f t="shared" si="13"/>
        <v>1</v>
      </c>
      <c r="KQ2" s="450">
        <f>SUBTOTAL(9,KQ15:KQ3551)</f>
        <v>0</v>
      </c>
      <c r="KR2" s="450">
        <f>SUBTOTAL(3,KR15:KR3551)</f>
        <v>1</v>
      </c>
      <c r="KS2" s="450">
        <f t="shared" si="13"/>
        <v>1</v>
      </c>
      <c r="KT2" s="450">
        <f t="shared" si="13"/>
        <v>0</v>
      </c>
      <c r="KU2" s="450">
        <f t="shared" si="13"/>
        <v>0</v>
      </c>
      <c r="KV2" s="450">
        <f t="shared" si="13"/>
        <v>0</v>
      </c>
      <c r="KW2" s="450">
        <f t="shared" si="13"/>
        <v>1</v>
      </c>
      <c r="KX2" s="450">
        <f t="shared" si="13"/>
        <v>1</v>
      </c>
      <c r="KY2" s="450"/>
      <c r="KZ2" s="450"/>
      <c r="LA2" s="450"/>
      <c r="LB2" s="450">
        <f t="shared" si="13"/>
        <v>0</v>
      </c>
      <c r="LC2" s="450">
        <f>SUBTOTAL(3,LC15:LC3551)</f>
        <v>1</v>
      </c>
      <c r="LD2" s="450">
        <f t="shared" ref="LD2:LP2" si="14">SUBTOTAL(9,LD15:LD3551)</f>
        <v>1</v>
      </c>
      <c r="LE2" s="450">
        <f t="shared" si="14"/>
        <v>1</v>
      </c>
      <c r="LF2" s="450">
        <f t="shared" si="14"/>
        <v>0</v>
      </c>
      <c r="LG2" s="450">
        <f t="shared" si="14"/>
        <v>0</v>
      </c>
      <c r="LH2" s="450">
        <f>SUBTOTAL(9,LH15:LH3551)</f>
        <v>0</v>
      </c>
      <c r="LI2" s="450">
        <f t="shared" si="14"/>
        <v>0</v>
      </c>
      <c r="LJ2" s="450">
        <f t="shared" si="14"/>
        <v>0</v>
      </c>
      <c r="LK2" s="450">
        <f t="shared" si="14"/>
        <v>1</v>
      </c>
      <c r="LL2" s="450">
        <f t="shared" si="14"/>
        <v>0</v>
      </c>
      <c r="LM2" s="450">
        <f t="shared" si="14"/>
        <v>0</v>
      </c>
      <c r="LN2" s="450">
        <f t="shared" si="14"/>
        <v>0</v>
      </c>
      <c r="LO2" s="450">
        <f t="shared" si="14"/>
        <v>0</v>
      </c>
      <c r="LP2" s="450">
        <f t="shared" si="14"/>
        <v>0</v>
      </c>
      <c r="LQ2" s="450">
        <f>SUBTOTAL(3,LQ15:LQ3551)</f>
        <v>1</v>
      </c>
      <c r="LR2" s="450">
        <f t="shared" ref="LR2:LX2" si="15">SUBTOTAL(9,LR15:LR3551)</f>
        <v>3</v>
      </c>
      <c r="LS2" s="450">
        <f t="shared" si="15"/>
        <v>397.65999999999997</v>
      </c>
      <c r="LT2" s="450">
        <f t="shared" si="15"/>
        <v>0</v>
      </c>
      <c r="LU2" s="450">
        <f t="shared" si="15"/>
        <v>1</v>
      </c>
      <c r="LV2" s="450">
        <f t="shared" si="15"/>
        <v>0</v>
      </c>
      <c r="LW2" s="450">
        <f t="shared" si="15"/>
        <v>1</v>
      </c>
      <c r="LX2" s="450">
        <f t="shared" si="15"/>
        <v>0</v>
      </c>
      <c r="LY2" s="450">
        <f>SUBTOTAL(3,LY15:LY3551)</f>
        <v>1</v>
      </c>
      <c r="LZ2" s="450">
        <f t="shared" ref="LZ2:MF2" si="16">SUBTOTAL(9,LZ15:LZ3551)</f>
        <v>1</v>
      </c>
      <c r="MA2" s="450">
        <f t="shared" si="16"/>
        <v>0</v>
      </c>
      <c r="MB2" s="450">
        <f t="shared" si="16"/>
        <v>1</v>
      </c>
      <c r="MC2" s="450">
        <f t="shared" si="16"/>
        <v>0</v>
      </c>
      <c r="MD2" s="450">
        <f t="shared" si="16"/>
        <v>1</v>
      </c>
      <c r="ME2" s="450">
        <f t="shared" si="16"/>
        <v>1</v>
      </c>
      <c r="MF2" s="450">
        <f t="shared" si="16"/>
        <v>1</v>
      </c>
      <c r="MG2" s="450">
        <f>SUBTOTAL(3,MG15:MG3551)</f>
        <v>1</v>
      </c>
      <c r="MH2" s="450">
        <f>SUBTOTAL(3,MH15:MH3551)</f>
        <v>1</v>
      </c>
      <c r="MN2" s="450">
        <f t="shared" ref="MN2" si="17">SUBTOTAL(9,MN15:MN3551)</f>
        <v>0</v>
      </c>
    </row>
    <row r="3" spans="1:392" s="449" customFormat="1" ht="6.6" customHeight="1">
      <c r="K3" s="450"/>
      <c r="L3" s="450"/>
      <c r="M3" s="450"/>
      <c r="N3" s="451"/>
      <c r="O3" s="451"/>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0"/>
      <c r="BX3" s="450"/>
      <c r="BY3" s="450"/>
      <c r="BZ3" s="450"/>
      <c r="CA3" s="450"/>
      <c r="CB3" s="450"/>
      <c r="CC3" s="450"/>
      <c r="CD3" s="450"/>
      <c r="CE3" s="450"/>
      <c r="CF3" s="450"/>
      <c r="CG3" s="450"/>
      <c r="CH3" s="450"/>
      <c r="CI3" s="450"/>
      <c r="CJ3" s="450"/>
      <c r="CK3" s="450"/>
      <c r="CL3" s="450"/>
      <c r="CM3" s="450"/>
      <c r="CN3" s="450"/>
      <c r="CO3" s="450"/>
      <c r="CP3" s="450"/>
      <c r="CQ3" s="450"/>
      <c r="CR3" s="450"/>
      <c r="CS3" s="450"/>
      <c r="CT3" s="450"/>
      <c r="CU3" s="450"/>
      <c r="CV3" s="450"/>
      <c r="CW3" s="450"/>
      <c r="CX3" s="450"/>
      <c r="CY3" s="450"/>
      <c r="CZ3" s="450"/>
      <c r="DA3" s="450"/>
      <c r="DB3" s="450"/>
      <c r="DC3" s="450"/>
      <c r="DD3" s="450"/>
      <c r="DE3" s="450"/>
      <c r="DF3" s="450"/>
      <c r="DG3" s="450"/>
      <c r="DH3" s="450"/>
      <c r="DI3" s="450"/>
      <c r="DJ3" s="450"/>
      <c r="DK3" s="450"/>
      <c r="DL3" s="450"/>
      <c r="DM3" s="450"/>
      <c r="DN3" s="450"/>
      <c r="DO3" s="450"/>
      <c r="DP3" s="451"/>
      <c r="DQ3" s="451"/>
      <c r="DR3" s="450"/>
      <c r="DS3" s="450"/>
      <c r="DT3" s="450"/>
      <c r="DU3" s="450"/>
      <c r="DV3" s="450"/>
      <c r="DW3" s="450"/>
      <c r="DX3" s="450"/>
      <c r="DY3" s="450"/>
      <c r="DZ3" s="450"/>
      <c r="EA3" s="450"/>
      <c r="EB3" s="450"/>
      <c r="EC3" s="450"/>
      <c r="ED3" s="450"/>
      <c r="EE3" s="450"/>
      <c r="EF3" s="450"/>
      <c r="EG3" s="450"/>
      <c r="EH3" s="450"/>
      <c r="EI3" s="450"/>
      <c r="EJ3" s="450"/>
      <c r="EK3" s="450"/>
      <c r="EL3" s="450"/>
      <c r="EM3" s="450"/>
      <c r="EN3" s="450"/>
      <c r="EO3" s="450"/>
      <c r="EP3" s="451"/>
      <c r="EQ3" s="451"/>
      <c r="ER3" s="451"/>
      <c r="ES3" s="451"/>
      <c r="ET3" s="451"/>
      <c r="EU3" s="451"/>
      <c r="EV3" s="451"/>
      <c r="EW3" s="451"/>
      <c r="EX3" s="451"/>
      <c r="EY3" s="451"/>
      <c r="EZ3" s="451"/>
      <c r="FA3" s="451"/>
      <c r="FB3" s="451"/>
      <c r="FC3" s="451"/>
      <c r="FD3" s="451"/>
      <c r="FE3" s="451"/>
      <c r="FF3" s="450"/>
      <c r="FG3" s="450"/>
      <c r="FH3" s="450"/>
      <c r="FI3" s="450"/>
      <c r="FJ3" s="450"/>
      <c r="FK3" s="451"/>
      <c r="FL3" s="451"/>
      <c r="FM3" s="451"/>
      <c r="FN3" s="451"/>
      <c r="FO3" s="451"/>
      <c r="FP3" s="451"/>
      <c r="FQ3" s="451"/>
      <c r="FR3" s="451"/>
      <c r="FS3" s="451"/>
      <c r="FT3" s="451"/>
      <c r="FU3" s="451"/>
      <c r="FV3" s="451"/>
      <c r="FW3" s="451"/>
      <c r="FX3" s="451"/>
      <c r="FY3" s="451"/>
      <c r="FZ3" s="451"/>
      <c r="GA3" s="451"/>
      <c r="GB3" s="451"/>
      <c r="GC3" s="451"/>
      <c r="GD3" s="451"/>
      <c r="GE3" s="451"/>
      <c r="GF3" s="451"/>
      <c r="GG3" s="451"/>
      <c r="GH3" s="450"/>
      <c r="GI3" s="453"/>
      <c r="GJ3" s="450"/>
      <c r="GK3" s="451"/>
      <c r="GL3" s="450"/>
      <c r="GM3" s="450"/>
      <c r="GN3" s="451"/>
      <c r="GO3" s="451"/>
      <c r="GP3" s="451"/>
      <c r="GQ3" s="451"/>
      <c r="GR3" s="451"/>
      <c r="GS3" s="451"/>
      <c r="GT3" s="451"/>
      <c r="GU3" s="451"/>
      <c r="GV3" s="451"/>
      <c r="GW3" s="451"/>
      <c r="GX3" s="450"/>
      <c r="GY3" s="453"/>
      <c r="GZ3" s="450"/>
      <c r="HA3" s="451"/>
      <c r="HB3" s="451"/>
      <c r="HC3" s="451"/>
      <c r="HD3" s="451"/>
      <c r="HE3" s="450"/>
      <c r="HF3" s="453"/>
      <c r="HG3" s="450"/>
      <c r="HH3" s="451"/>
      <c r="HI3" s="451"/>
      <c r="HJ3" s="451"/>
      <c r="HK3" s="451"/>
      <c r="HL3" s="450"/>
      <c r="HM3" s="450"/>
      <c r="HN3" s="450"/>
      <c r="HO3" s="451"/>
      <c r="HP3" s="450"/>
      <c r="HQ3" s="452"/>
      <c r="HR3" s="450"/>
      <c r="HS3" s="450"/>
      <c r="HT3" s="450"/>
      <c r="HU3" s="450"/>
      <c r="HV3" s="450"/>
      <c r="HW3" s="450"/>
      <c r="HX3" s="450"/>
      <c r="HY3" s="450"/>
      <c r="HZ3" s="450"/>
      <c r="IA3" s="450"/>
      <c r="IB3" s="450"/>
      <c r="IC3" s="450"/>
      <c r="ID3" s="450"/>
      <c r="IE3" s="450"/>
      <c r="IF3" s="450"/>
      <c r="IG3" s="450"/>
      <c r="IH3" s="450"/>
      <c r="II3" s="450"/>
      <c r="IJ3" s="451"/>
      <c r="IK3" s="450"/>
      <c r="IM3" s="450"/>
      <c r="IN3" s="450"/>
      <c r="IO3" s="453"/>
      <c r="IP3" s="450"/>
      <c r="IQ3" s="450"/>
      <c r="IR3" s="450"/>
      <c r="IS3" s="450"/>
      <c r="IT3" s="450"/>
      <c r="IU3" s="450"/>
      <c r="IV3" s="453"/>
      <c r="IX3" s="450"/>
      <c r="IY3" s="450"/>
      <c r="IZ3" s="450"/>
      <c r="JB3" s="450"/>
      <c r="JC3" s="450"/>
      <c r="JD3" s="450"/>
      <c r="JE3" s="450"/>
      <c r="JF3" s="450"/>
      <c r="JG3" s="450"/>
      <c r="JH3" s="450"/>
      <c r="JI3" s="450"/>
      <c r="JJ3" s="453"/>
      <c r="JK3" s="450"/>
      <c r="JM3" s="450"/>
      <c r="JN3" s="450"/>
      <c r="JO3" s="450"/>
      <c r="JP3" s="450"/>
      <c r="JQ3" s="450"/>
      <c r="JS3" s="450"/>
      <c r="JT3" s="450"/>
      <c r="JU3" s="450"/>
      <c r="JV3" s="450"/>
      <c r="JW3" s="450"/>
      <c r="JX3" s="450"/>
      <c r="JY3" s="450"/>
      <c r="JZ3" s="450"/>
      <c r="KA3" s="450"/>
      <c r="KB3" s="450"/>
      <c r="KC3" s="455"/>
      <c r="KH3" s="450"/>
      <c r="KI3" s="450"/>
      <c r="KJ3" s="450"/>
      <c r="KK3" s="450"/>
      <c r="KL3" s="450"/>
      <c r="KM3" s="450"/>
      <c r="KN3" s="450"/>
      <c r="KO3" s="450"/>
      <c r="KP3" s="450"/>
      <c r="KQ3" s="450"/>
      <c r="KR3" s="450"/>
      <c r="KS3" s="450"/>
      <c r="KT3" s="450"/>
      <c r="KU3" s="450"/>
      <c r="KV3" s="450"/>
      <c r="KW3" s="450"/>
      <c r="KX3" s="450"/>
      <c r="KY3" s="450"/>
      <c r="KZ3" s="450"/>
      <c r="LA3" s="450"/>
      <c r="LB3" s="450"/>
      <c r="LC3" s="450"/>
      <c r="LD3" s="450"/>
      <c r="LE3" s="450"/>
      <c r="LF3" s="450"/>
      <c r="LG3" s="450"/>
      <c r="LH3" s="450"/>
      <c r="LI3" s="450"/>
      <c r="LJ3" s="450"/>
      <c r="LK3" s="450"/>
      <c r="LL3" s="450"/>
      <c r="LM3" s="450"/>
      <c r="LN3" s="450"/>
      <c r="LO3" s="450"/>
      <c r="LP3" s="450"/>
      <c r="LQ3" s="450"/>
      <c r="LR3" s="450"/>
      <c r="LS3" s="450"/>
      <c r="LT3" s="450"/>
      <c r="LU3" s="450"/>
      <c r="LV3" s="450"/>
      <c r="LW3" s="450"/>
      <c r="LX3" s="450"/>
      <c r="LY3" s="450"/>
      <c r="LZ3" s="450"/>
      <c r="MA3" s="450"/>
      <c r="MB3" s="450"/>
      <c r="MC3" s="450"/>
      <c r="MD3" s="450"/>
      <c r="ME3" s="450"/>
      <c r="MF3" s="450"/>
      <c r="MG3" s="450"/>
      <c r="MH3" s="455"/>
      <c r="MN3" s="450"/>
    </row>
    <row r="4" spans="1:392" s="399" customFormat="1" ht="24" customHeight="1">
      <c r="A4" s="1597" t="s">
        <v>1259</v>
      </c>
      <c r="B4" s="1598"/>
      <c r="C4" s="1598"/>
      <c r="D4" s="1598"/>
      <c r="E4" s="1598"/>
      <c r="F4" s="1598"/>
      <c r="G4" s="1598"/>
      <c r="H4" s="1598"/>
      <c r="I4" s="1598"/>
      <c r="J4" s="1598"/>
      <c r="K4" s="1599" t="s">
        <v>1260</v>
      </c>
      <c r="L4" s="1600"/>
      <c r="M4" s="1600"/>
      <c r="N4" s="1600"/>
      <c r="O4" s="1600"/>
      <c r="P4" s="1600"/>
      <c r="Q4" s="1600"/>
      <c r="R4" s="1600"/>
      <c r="S4" s="1600"/>
      <c r="T4" s="1600"/>
      <c r="U4" s="1601"/>
      <c r="V4" s="1601"/>
      <c r="W4" s="1601"/>
      <c r="X4" s="1601"/>
      <c r="Y4" s="1601"/>
      <c r="Z4" s="1601"/>
      <c r="AA4" s="1601"/>
      <c r="AB4" s="1601"/>
      <c r="AC4" s="1601"/>
      <c r="AD4" s="1601"/>
      <c r="AE4" s="456" t="s">
        <v>1261</v>
      </c>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8"/>
      <c r="DQ4" s="458"/>
      <c r="DR4" s="457"/>
      <c r="DS4" s="457"/>
      <c r="DT4" s="457"/>
      <c r="DU4" s="457"/>
      <c r="DV4" s="457"/>
      <c r="DW4" s="457"/>
      <c r="DX4" s="457"/>
      <c r="DY4" s="457"/>
      <c r="DZ4" s="457"/>
      <c r="EA4" s="457"/>
      <c r="EB4" s="457"/>
      <c r="EC4" s="457"/>
      <c r="ED4" s="457"/>
      <c r="EE4" s="457"/>
      <c r="EF4" s="457"/>
      <c r="EG4" s="457"/>
      <c r="EH4" s="457"/>
      <c r="EI4" s="457"/>
      <c r="EJ4" s="457"/>
      <c r="EK4" s="459" t="s">
        <v>1262</v>
      </c>
      <c r="EL4" s="460"/>
      <c r="EM4" s="460"/>
      <c r="EN4" s="460"/>
      <c r="EO4" s="460"/>
      <c r="EP4" s="461"/>
      <c r="EQ4" s="461"/>
      <c r="ER4" s="461"/>
      <c r="ES4" s="461"/>
      <c r="ET4" s="461"/>
      <c r="EU4" s="461"/>
      <c r="EV4" s="461"/>
      <c r="EW4" s="1598"/>
      <c r="EX4" s="1598"/>
      <c r="EY4" s="1598"/>
      <c r="EZ4" s="1598"/>
      <c r="FA4" s="1598"/>
      <c r="FB4" s="1598"/>
      <c r="FC4" s="1598"/>
      <c r="FD4" s="1598"/>
      <c r="FE4" s="1598"/>
      <c r="FF4" s="1598"/>
      <c r="FG4" s="1598"/>
      <c r="FH4" s="1598"/>
      <c r="FI4" s="1598"/>
      <c r="FJ4" s="1598"/>
      <c r="FK4" s="1598"/>
      <c r="FL4" s="1602"/>
      <c r="FM4" s="1602"/>
      <c r="FN4" s="1602"/>
      <c r="FO4" s="1602"/>
      <c r="FP4" s="1602"/>
      <c r="FQ4" s="1602"/>
      <c r="FR4" s="1602"/>
      <c r="FS4" s="1602"/>
      <c r="FT4" s="1602"/>
      <c r="FU4" s="1602"/>
      <c r="FV4" s="1602"/>
      <c r="FW4" s="1602"/>
      <c r="FX4" s="1602"/>
      <c r="FY4" s="1602"/>
      <c r="FZ4" s="1602"/>
      <c r="GA4" s="1602"/>
      <c r="GB4" s="1602"/>
      <c r="GC4" s="1602"/>
      <c r="GD4" s="1602"/>
      <c r="GE4" s="1602"/>
      <c r="GF4" s="1602"/>
      <c r="GG4" s="1602"/>
      <c r="GH4" s="1602"/>
      <c r="GI4" s="1602"/>
      <c r="GJ4" s="1602"/>
      <c r="GK4" s="1602"/>
      <c r="GL4" s="1602"/>
      <c r="GM4" s="1602"/>
      <c r="GN4" s="1602"/>
      <c r="GO4" s="1602"/>
      <c r="GP4" s="1602"/>
      <c r="GQ4" s="1602"/>
      <c r="GR4" s="1602"/>
      <c r="GS4" s="1602"/>
      <c r="GT4" s="1602"/>
      <c r="GU4" s="1602"/>
      <c r="GV4" s="1602"/>
      <c r="GW4" s="1602"/>
      <c r="GX4" s="1602"/>
      <c r="GY4" s="1602"/>
      <c r="GZ4" s="1602"/>
      <c r="HA4" s="1602"/>
      <c r="HB4" s="1602"/>
      <c r="HC4" s="1602"/>
      <c r="HD4" s="1602"/>
      <c r="HE4" s="1602"/>
      <c r="HF4" s="1602"/>
      <c r="HG4" s="1602"/>
      <c r="HH4" s="1602"/>
      <c r="HI4" s="1602"/>
      <c r="HJ4" s="1602"/>
      <c r="HK4" s="1602"/>
      <c r="HL4" s="1599" t="s">
        <v>1263</v>
      </c>
      <c r="HM4" s="1600"/>
      <c r="HN4" s="1600"/>
      <c r="HO4" s="1600"/>
      <c r="HP4" s="1600"/>
      <c r="HQ4" s="1600"/>
      <c r="HR4" s="1600"/>
      <c r="HS4" s="1600"/>
      <c r="HT4" s="1600"/>
      <c r="HU4" s="1600"/>
      <c r="HV4" s="1600"/>
      <c r="HW4" s="1600"/>
      <c r="HX4" s="1600"/>
      <c r="HY4" s="1600"/>
      <c r="HZ4" s="1600"/>
      <c r="IA4" s="1600"/>
      <c r="IB4" s="1600"/>
      <c r="IC4" s="1600"/>
      <c r="ID4" s="1600"/>
      <c r="IE4" s="1600"/>
      <c r="IF4" s="1600"/>
      <c r="IG4" s="1600"/>
      <c r="IH4" s="1600"/>
      <c r="II4" s="1600"/>
      <c r="IJ4" s="1600"/>
      <c r="IK4" s="1600"/>
      <c r="IL4" s="1603" t="s">
        <v>1264</v>
      </c>
      <c r="IM4" s="1604"/>
      <c r="IN4" s="1604"/>
      <c r="IO4" s="1604"/>
      <c r="IP4" s="1604"/>
      <c r="IQ4" s="1604"/>
      <c r="IR4" s="1604"/>
      <c r="IS4" s="1604"/>
      <c r="IT4" s="1604"/>
      <c r="IU4" s="1604"/>
      <c r="IV4" s="1604"/>
      <c r="IW4" s="1604"/>
      <c r="IX4" s="1604"/>
      <c r="IY4" s="1604"/>
      <c r="IZ4" s="1604"/>
      <c r="JA4" s="1604"/>
      <c r="JB4" s="1604"/>
      <c r="JC4" s="1604"/>
      <c r="JD4" s="1604"/>
      <c r="JE4" s="1604"/>
      <c r="JF4" s="1604"/>
      <c r="JG4" s="1604"/>
      <c r="JH4" s="1604"/>
      <c r="JI4" s="1604"/>
      <c r="JJ4" s="1604"/>
      <c r="JK4" s="1604"/>
      <c r="JL4" s="1604"/>
      <c r="JM4" s="1604"/>
      <c r="JN4" s="1604"/>
      <c r="JO4" s="1604"/>
      <c r="JP4" s="1604"/>
      <c r="JQ4" s="1604"/>
      <c r="JR4" s="1604"/>
      <c r="JS4" s="1604"/>
      <c r="JT4" s="1604"/>
      <c r="JU4" s="1604"/>
      <c r="JV4" s="1604"/>
      <c r="JW4" s="1604"/>
      <c r="JX4" s="1604"/>
      <c r="JY4" s="1604"/>
      <c r="JZ4" s="1604"/>
      <c r="KA4" s="1604"/>
      <c r="KB4" s="1604"/>
      <c r="KC4" s="1605"/>
      <c r="KD4" s="1597" t="s">
        <v>1265</v>
      </c>
      <c r="KE4" s="1598"/>
      <c r="KF4" s="1598"/>
      <c r="KG4" s="1598"/>
      <c r="KH4" s="1598"/>
      <c r="KI4" s="1598"/>
      <c r="KJ4" s="1598"/>
      <c r="KK4" s="1598"/>
      <c r="KL4" s="1598"/>
      <c r="KM4" s="1598"/>
      <c r="KN4" s="1598"/>
      <c r="KO4" s="1598"/>
      <c r="KP4" s="1598"/>
      <c r="KQ4" s="1598"/>
      <c r="KR4" s="1598"/>
      <c r="KS4" s="1598"/>
      <c r="KT4" s="1598"/>
      <c r="KU4" s="1598"/>
      <c r="KV4" s="1598"/>
      <c r="KW4" s="1598"/>
      <c r="KX4" s="1598"/>
      <c r="KY4" s="1598"/>
      <c r="KZ4" s="1598"/>
      <c r="LA4" s="1598"/>
      <c r="LB4" s="1598"/>
      <c r="LC4" s="1598"/>
      <c r="LD4" s="1598"/>
      <c r="LE4" s="1598"/>
      <c r="LF4" s="1598"/>
      <c r="LG4" s="1598"/>
      <c r="LH4" s="1598"/>
      <c r="LI4" s="1598"/>
      <c r="LJ4" s="1598"/>
      <c r="LK4" s="1598"/>
      <c r="LL4" s="1598"/>
      <c r="LM4" s="1598"/>
      <c r="LN4" s="1598"/>
      <c r="LO4" s="1598"/>
      <c r="LP4" s="1598"/>
      <c r="LQ4" s="1598"/>
      <c r="LR4" s="1598"/>
      <c r="LS4" s="1598"/>
      <c r="LT4" s="1598"/>
      <c r="LU4" s="1598"/>
      <c r="LV4" s="1598"/>
      <c r="LW4" s="1598"/>
      <c r="LX4" s="1598"/>
      <c r="LY4" s="1598"/>
      <c r="LZ4" s="1598"/>
      <c r="MA4" s="1598"/>
      <c r="MB4" s="1598"/>
      <c r="MC4" s="1598"/>
      <c r="MD4" s="1598"/>
      <c r="ME4" s="1598"/>
      <c r="MF4" s="1598"/>
      <c r="MG4" s="1598"/>
      <c r="MH4" s="1598"/>
      <c r="MI4" s="1598"/>
      <c r="MJ4" s="1598"/>
      <c r="MK4" s="1598"/>
      <c r="ML4" s="1598"/>
      <c r="MM4" s="1598"/>
      <c r="MN4" s="1598"/>
      <c r="MO4" s="1598"/>
      <c r="MP4" s="1598"/>
      <c r="MQ4" s="1598"/>
      <c r="MR4" s="1598"/>
      <c r="MS4" s="1598"/>
      <c r="MT4" s="1598"/>
      <c r="MU4" s="1598"/>
      <c r="MV4" s="1598"/>
      <c r="MW4" s="1598"/>
      <c r="MX4" s="1598"/>
      <c r="MY4" s="1598"/>
      <c r="MZ4" s="1598"/>
      <c r="NA4" s="1598"/>
      <c r="NB4" s="1598"/>
      <c r="NC4" s="1598"/>
      <c r="ND4" s="1598"/>
      <c r="NE4" s="1598"/>
      <c r="NF4" s="1598"/>
      <c r="NG4" s="1598"/>
      <c r="NH4" s="1598"/>
      <c r="NI4" s="1598"/>
      <c r="NJ4" s="1598"/>
      <c r="NK4" s="1598"/>
      <c r="NL4" s="1598"/>
      <c r="NM4" s="1598"/>
      <c r="NN4" s="1598"/>
      <c r="NO4" s="1598"/>
      <c r="NP4" s="1598"/>
      <c r="NQ4" s="1598"/>
      <c r="NR4" s="1598"/>
      <c r="NS4" s="1598"/>
      <c r="NT4" s="1598"/>
      <c r="NU4" s="1598"/>
      <c r="NV4" s="1598"/>
      <c r="NW4" s="1598"/>
      <c r="NX4" s="1598"/>
      <c r="NY4" s="1598"/>
      <c r="NZ4" s="1598"/>
      <c r="OA4" s="1598"/>
      <c r="OB4" s="1272" t="s">
        <v>1266</v>
      </c>
    </row>
    <row r="5" spans="1:392" s="399" customFormat="1" ht="13.5" customHeight="1">
      <c r="A5" s="1402" t="s">
        <v>1267</v>
      </c>
      <c r="B5" s="1410" t="s">
        <v>2</v>
      </c>
      <c r="C5" s="1410" t="s">
        <v>1268</v>
      </c>
      <c r="D5" s="1402" t="s">
        <v>1269</v>
      </c>
      <c r="E5" s="1592" t="s">
        <v>1270</v>
      </c>
      <c r="F5" s="462"/>
      <c r="G5" s="1593" t="s">
        <v>1271</v>
      </c>
      <c r="H5" s="1408" t="s">
        <v>1272</v>
      </c>
      <c r="I5" s="1410" t="s">
        <v>1273</v>
      </c>
      <c r="J5" s="1483" t="s">
        <v>1274</v>
      </c>
      <c r="K5" s="1548" t="s">
        <v>1275</v>
      </c>
      <c r="L5" s="463"/>
      <c r="M5" s="464"/>
      <c r="N5" s="464"/>
      <c r="O5" s="464"/>
      <c r="P5" s="465"/>
      <c r="Q5" s="465"/>
      <c r="R5" s="465"/>
      <c r="S5" s="466"/>
      <c r="T5" s="467"/>
      <c r="U5" s="468"/>
      <c r="V5" s="468"/>
      <c r="W5" s="468"/>
      <c r="X5" s="468"/>
      <c r="Y5" s="468"/>
      <c r="Z5" s="468"/>
      <c r="AA5" s="468"/>
      <c r="AB5" s="468"/>
      <c r="AC5" s="468"/>
      <c r="AD5" s="469"/>
      <c r="AE5" s="1423" t="s">
        <v>150</v>
      </c>
      <c r="AF5" s="1555" t="s">
        <v>1276</v>
      </c>
      <c r="AG5" s="470" t="s">
        <v>1277</v>
      </c>
      <c r="AH5" s="471"/>
      <c r="AI5" s="471"/>
      <c r="AJ5" s="471"/>
      <c r="AK5" s="471"/>
      <c r="AL5" s="471"/>
      <c r="AM5" s="471"/>
      <c r="AN5" s="471"/>
      <c r="AO5" s="471"/>
      <c r="AP5" s="471"/>
      <c r="AQ5" s="471"/>
      <c r="AR5" s="471"/>
      <c r="AS5" s="471"/>
      <c r="AT5" s="471"/>
      <c r="AU5" s="471"/>
      <c r="AV5" s="471"/>
      <c r="AW5" s="471"/>
      <c r="AX5" s="471"/>
      <c r="AY5" s="471"/>
      <c r="AZ5" s="471"/>
      <c r="BA5" s="471"/>
      <c r="BB5" s="471"/>
      <c r="BC5" s="471"/>
      <c r="BD5" s="471"/>
      <c r="BE5" s="471"/>
      <c r="BF5" s="471"/>
      <c r="BG5" s="471"/>
      <c r="BH5" s="471"/>
      <c r="BI5" s="471"/>
      <c r="BJ5" s="471"/>
      <c r="BK5" s="471"/>
      <c r="BL5" s="471"/>
      <c r="BM5" s="471"/>
      <c r="BN5" s="471"/>
      <c r="BO5" s="471"/>
      <c r="BP5" s="471"/>
      <c r="BQ5" s="471"/>
      <c r="BR5" s="471"/>
      <c r="BS5" s="471"/>
      <c r="BT5" s="471"/>
      <c r="BU5" s="471"/>
      <c r="BV5" s="471"/>
      <c r="BW5" s="471"/>
      <c r="BX5" s="471"/>
      <c r="BY5" s="471"/>
      <c r="BZ5" s="471"/>
      <c r="CA5" s="471"/>
      <c r="CB5" s="471"/>
      <c r="CC5" s="471"/>
      <c r="CD5" s="471"/>
      <c r="CE5" s="471"/>
      <c r="CF5" s="471"/>
      <c r="CG5" s="471"/>
      <c r="CH5" s="471"/>
      <c r="CI5" s="471"/>
      <c r="CJ5" s="471"/>
      <c r="CK5" s="471"/>
      <c r="CL5" s="471"/>
      <c r="CM5" s="471"/>
      <c r="CN5" s="471"/>
      <c r="CO5" s="471"/>
      <c r="CP5" s="471"/>
      <c r="CQ5" s="471"/>
      <c r="CR5" s="471"/>
      <c r="CS5" s="471"/>
      <c r="CT5" s="471"/>
      <c r="CU5" s="471"/>
      <c r="CV5" s="471"/>
      <c r="CW5" s="471"/>
      <c r="CX5" s="471"/>
      <c r="CY5" s="471"/>
      <c r="CZ5" s="471"/>
      <c r="DA5" s="471"/>
      <c r="DB5" s="471"/>
      <c r="DC5" s="471"/>
      <c r="DD5" s="471"/>
      <c r="DE5" s="471"/>
      <c r="DF5" s="471"/>
      <c r="DG5" s="471"/>
      <c r="DH5" s="471"/>
      <c r="DI5" s="471"/>
      <c r="DJ5" s="471"/>
      <c r="DK5" s="471"/>
      <c r="DL5" s="471"/>
      <c r="DM5" s="471"/>
      <c r="DN5" s="471"/>
      <c r="DO5" s="472"/>
      <c r="DP5" s="1428" t="s">
        <v>1278</v>
      </c>
      <c r="DQ5" s="473"/>
      <c r="DR5" s="1589" t="s">
        <v>1279</v>
      </c>
      <c r="DS5" s="1590"/>
      <c r="DT5" s="1590"/>
      <c r="DU5" s="1590"/>
      <c r="DV5" s="1590"/>
      <c r="DW5" s="1590"/>
      <c r="DX5" s="1590"/>
      <c r="DY5" s="1590"/>
      <c r="DZ5" s="1590"/>
      <c r="EA5" s="1590"/>
      <c r="EB5" s="1591"/>
      <c r="EC5" s="1417" t="s">
        <v>1280</v>
      </c>
      <c r="ED5" s="1417"/>
      <c r="EE5" s="1417"/>
      <c r="EF5" s="1417"/>
      <c r="EG5" s="1417"/>
      <c r="EH5" s="1402" t="s">
        <v>1281</v>
      </c>
      <c r="EI5" s="1563"/>
      <c r="EJ5" s="1408" t="s">
        <v>1282</v>
      </c>
      <c r="EK5" s="1564" t="s">
        <v>1283</v>
      </c>
      <c r="EL5" s="1565"/>
      <c r="EM5" s="1565"/>
      <c r="EN5" s="1565"/>
      <c r="EO5" s="1565"/>
      <c r="EP5" s="474"/>
      <c r="EQ5" s="475"/>
      <c r="ER5" s="475"/>
      <c r="ES5" s="475"/>
      <c r="ET5" s="475"/>
      <c r="EU5" s="475"/>
      <c r="EV5" s="475"/>
      <c r="EW5" s="1568"/>
      <c r="EX5" s="1568"/>
      <c r="EY5" s="1568"/>
      <c r="EZ5" s="1568"/>
      <c r="FA5" s="1568"/>
      <c r="FB5" s="1568"/>
      <c r="FC5" s="1568"/>
      <c r="FD5" s="1568"/>
      <c r="FE5" s="1569"/>
      <c r="FF5" s="1564" t="s">
        <v>1284</v>
      </c>
      <c r="FG5" s="1565"/>
      <c r="FH5" s="1565"/>
      <c r="FI5" s="1565"/>
      <c r="FJ5" s="1565"/>
      <c r="FK5" s="474"/>
      <c r="FL5" s="1568"/>
      <c r="FM5" s="1568"/>
      <c r="FN5" s="1568"/>
      <c r="FO5" s="1568"/>
      <c r="FP5" s="1568"/>
      <c r="FQ5" s="1568"/>
      <c r="FR5" s="1568"/>
      <c r="FS5" s="1568"/>
      <c r="FT5" s="1568"/>
      <c r="FU5" s="1568"/>
      <c r="FV5" s="1568"/>
      <c r="FW5" s="1568"/>
      <c r="FX5" s="1568"/>
      <c r="FY5" s="1568"/>
      <c r="FZ5" s="1568"/>
      <c r="GA5" s="1568"/>
      <c r="GB5" s="1568"/>
      <c r="GC5" s="1568"/>
      <c r="GD5" s="1568"/>
      <c r="GE5" s="1568"/>
      <c r="GF5" s="1568"/>
      <c r="GG5" s="1568"/>
      <c r="GH5" s="1564" t="s">
        <v>1285</v>
      </c>
      <c r="GI5" s="1579"/>
      <c r="GJ5" s="1579"/>
      <c r="GK5" s="1579"/>
      <c r="GL5" s="1579"/>
      <c r="GM5" s="1579"/>
      <c r="GN5" s="1568"/>
      <c r="GO5" s="1568"/>
      <c r="GP5" s="1568"/>
      <c r="GQ5" s="1568"/>
      <c r="GR5" s="1568"/>
      <c r="GS5" s="1568"/>
      <c r="GT5" s="1568"/>
      <c r="GU5" s="1568"/>
      <c r="GV5" s="1568"/>
      <c r="GW5" s="1569"/>
      <c r="GX5" s="1564" t="s">
        <v>1286</v>
      </c>
      <c r="GY5" s="1565"/>
      <c r="GZ5" s="1565"/>
      <c r="HA5" s="474"/>
      <c r="HB5" s="1568"/>
      <c r="HC5" s="1568"/>
      <c r="HD5" s="1569"/>
      <c r="HE5" s="1564" t="s">
        <v>1287</v>
      </c>
      <c r="HF5" s="1579"/>
      <c r="HG5" s="1579"/>
      <c r="HH5" s="1579"/>
      <c r="HI5" s="1579"/>
      <c r="HJ5" s="1579"/>
      <c r="HK5" s="1582"/>
      <c r="HL5" s="1559" t="s">
        <v>1288</v>
      </c>
      <c r="HM5" s="1560"/>
      <c r="HN5" s="1518" t="s">
        <v>1289</v>
      </c>
      <c r="HO5" s="476"/>
      <c r="HP5" s="477"/>
      <c r="HQ5" s="478"/>
      <c r="HR5" s="1520" t="s">
        <v>1290</v>
      </c>
      <c r="HS5" s="1491" t="s">
        <v>1291</v>
      </c>
      <c r="HT5" s="1492"/>
      <c r="HU5" s="1492"/>
      <c r="HV5" s="1492"/>
      <c r="HW5" s="1492"/>
      <c r="HX5" s="1492"/>
      <c r="HY5" s="1492"/>
      <c r="HZ5" s="1492"/>
      <c r="IA5" s="1492"/>
      <c r="IB5" s="1492"/>
      <c r="IC5" s="1492"/>
      <c r="ID5" s="1492"/>
      <c r="IE5" s="1492"/>
      <c r="IF5" s="1492"/>
      <c r="IG5" s="1492"/>
      <c r="IH5" s="1492"/>
      <c r="II5" s="1492"/>
      <c r="IJ5" s="1492"/>
      <c r="IK5" s="1492"/>
      <c r="IL5" s="1491" t="s">
        <v>1292</v>
      </c>
      <c r="IM5" s="1492"/>
      <c r="IN5" s="1492"/>
      <c r="IO5" s="1492"/>
      <c r="IP5" s="1492"/>
      <c r="IQ5" s="1492"/>
      <c r="IR5" s="1492"/>
      <c r="IS5" s="1492"/>
      <c r="IT5" s="1492"/>
      <c r="IU5" s="1492"/>
      <c r="IV5" s="1492"/>
      <c r="IW5" s="1492"/>
      <c r="IX5" s="1492"/>
      <c r="IY5" s="1492"/>
      <c r="IZ5" s="1492"/>
      <c r="JA5" s="1492"/>
      <c r="JB5" s="1492"/>
      <c r="JC5" s="1492"/>
      <c r="JD5" s="1492"/>
      <c r="JE5" s="1492"/>
      <c r="JF5" s="1492"/>
      <c r="JG5" s="1492"/>
      <c r="JH5" s="1492"/>
      <c r="JI5" s="1492"/>
      <c r="JJ5" s="1492"/>
      <c r="JK5" s="1523"/>
      <c r="JL5" s="1606" t="s">
        <v>1293</v>
      </c>
      <c r="JM5" s="1607"/>
      <c r="JN5" s="1607"/>
      <c r="JO5" s="1607"/>
      <c r="JP5" s="1607"/>
      <c r="JQ5" s="1607"/>
      <c r="JR5" s="1607"/>
      <c r="JS5" s="1607"/>
      <c r="JT5" s="1607"/>
      <c r="JU5" s="1607"/>
      <c r="JV5" s="1607"/>
      <c r="JW5" s="1607"/>
      <c r="JX5" s="1607"/>
      <c r="JY5" s="1607"/>
      <c r="JZ5" s="1607"/>
      <c r="KA5" s="1607"/>
      <c r="KB5" s="1607"/>
      <c r="KC5" s="1608"/>
      <c r="KD5" s="479" t="s">
        <v>1294</v>
      </c>
      <c r="KE5" s="480"/>
      <c r="KF5" s="480"/>
      <c r="KG5" s="480"/>
      <c r="KH5" s="480"/>
      <c r="KI5" s="480"/>
      <c r="KJ5" s="480"/>
      <c r="KK5" s="480"/>
      <c r="KL5" s="480"/>
      <c r="KM5" s="480"/>
      <c r="KN5" s="480"/>
      <c r="KO5" s="480"/>
      <c r="KP5" s="480"/>
      <c r="KQ5" s="480"/>
      <c r="KR5" s="480"/>
      <c r="KS5" s="480"/>
      <c r="KT5" s="480"/>
      <c r="KU5" s="480"/>
      <c r="KV5" s="480"/>
      <c r="KW5" s="480"/>
      <c r="KX5" s="480"/>
      <c r="KY5" s="480"/>
      <c r="KZ5" s="480"/>
      <c r="LA5" s="480"/>
      <c r="LB5" s="480"/>
      <c r="LC5" s="480"/>
      <c r="LD5" s="480"/>
      <c r="LE5" s="480"/>
      <c r="LF5" s="480"/>
      <c r="LG5" s="480"/>
      <c r="LH5" s="480"/>
      <c r="LI5" s="480"/>
      <c r="LJ5" s="480"/>
      <c r="LK5" s="480"/>
      <c r="LL5" s="480"/>
      <c r="LM5" s="480"/>
      <c r="LN5" s="480"/>
      <c r="LO5" s="480"/>
      <c r="LP5" s="480"/>
      <c r="LQ5" s="480"/>
      <c r="LR5" s="50"/>
      <c r="LS5" s="50"/>
      <c r="LT5" s="50"/>
      <c r="LU5" s="50"/>
      <c r="LV5" s="50"/>
      <c r="LW5" s="50"/>
      <c r="LX5" s="50"/>
      <c r="LY5" s="50"/>
      <c r="LZ5" s="50"/>
      <c r="MA5" s="50"/>
      <c r="MB5" s="50"/>
      <c r="MC5" s="50"/>
      <c r="MD5" s="50"/>
      <c r="ME5" s="50"/>
      <c r="MF5" s="50"/>
      <c r="MG5" s="50"/>
      <c r="MH5" s="481"/>
      <c r="OB5" s="1273"/>
    </row>
    <row r="6" spans="1:392" s="399" customFormat="1" ht="29.25" customHeight="1">
      <c r="A6" s="1417"/>
      <c r="B6" s="1510"/>
      <c r="C6" s="1510"/>
      <c r="D6" s="1417"/>
      <c r="E6" s="1592"/>
      <c r="F6" s="1609" t="s">
        <v>1295</v>
      </c>
      <c r="G6" s="1594"/>
      <c r="H6" s="1409"/>
      <c r="I6" s="1510"/>
      <c r="J6" s="1596"/>
      <c r="K6" s="1548"/>
      <c r="L6" s="482"/>
      <c r="M6" s="1576" t="s">
        <v>1296</v>
      </c>
      <c r="N6" s="1511" t="s">
        <v>1297</v>
      </c>
      <c r="O6" s="1511" t="s">
        <v>1298</v>
      </c>
      <c r="P6" s="1510" t="s">
        <v>1299</v>
      </c>
      <c r="Q6" s="1408" t="s">
        <v>1300</v>
      </c>
      <c r="R6" s="1510" t="s">
        <v>1301</v>
      </c>
      <c r="S6" s="1510" t="s">
        <v>1302</v>
      </c>
      <c r="T6" s="1422" t="s">
        <v>1303</v>
      </c>
      <c r="U6" s="1535" t="s">
        <v>1304</v>
      </c>
      <c r="V6" s="1535" t="s">
        <v>1305</v>
      </c>
      <c r="W6" s="1535" t="s">
        <v>1306</v>
      </c>
      <c r="X6" s="1535" t="s">
        <v>1307</v>
      </c>
      <c r="Y6" s="1535" t="s">
        <v>1308</v>
      </c>
      <c r="Z6" s="1535" t="s">
        <v>1309</v>
      </c>
      <c r="AA6" s="1535" t="s">
        <v>1310</v>
      </c>
      <c r="AB6" s="1535" t="s">
        <v>1311</v>
      </c>
      <c r="AC6" s="1535" t="s">
        <v>1312</v>
      </c>
      <c r="AD6" s="1535" t="s">
        <v>1313</v>
      </c>
      <c r="AE6" s="1452"/>
      <c r="AF6" s="1556"/>
      <c r="AG6" s="470" t="s">
        <v>1314</v>
      </c>
      <c r="AH6" s="471"/>
      <c r="AI6" s="471"/>
      <c r="AJ6" s="471"/>
      <c r="AK6" s="471"/>
      <c r="AL6" s="471"/>
      <c r="AM6" s="471"/>
      <c r="AN6" s="471"/>
      <c r="AO6" s="471"/>
      <c r="AP6" s="471"/>
      <c r="AQ6" s="471"/>
      <c r="AR6" s="471"/>
      <c r="AS6" s="471"/>
      <c r="AT6" s="471"/>
      <c r="AU6" s="471"/>
      <c r="AV6" s="471"/>
      <c r="AW6" s="471"/>
      <c r="AX6" s="471"/>
      <c r="AY6" s="471"/>
      <c r="AZ6" s="471"/>
      <c r="BA6" s="471"/>
      <c r="BB6" s="471"/>
      <c r="BC6" s="471"/>
      <c r="BD6" s="471"/>
      <c r="BE6" s="471"/>
      <c r="BF6" s="471"/>
      <c r="BG6" s="471"/>
      <c r="BH6" s="471"/>
      <c r="BI6" s="470"/>
      <c r="BJ6" s="471"/>
      <c r="BK6" s="471"/>
      <c r="BL6" s="471"/>
      <c r="BM6" s="471"/>
      <c r="BN6" s="471"/>
      <c r="BO6" s="471"/>
      <c r="BP6" s="471"/>
      <c r="BQ6" s="471"/>
      <c r="BR6" s="471"/>
      <c r="BS6" s="471"/>
      <c r="BT6" s="471"/>
      <c r="BU6" s="471"/>
      <c r="BV6" s="471"/>
      <c r="BW6" s="471"/>
      <c r="BX6" s="471"/>
      <c r="BY6" s="471"/>
      <c r="BZ6" s="471"/>
      <c r="CA6" s="471"/>
      <c r="CB6" s="471"/>
      <c r="CC6" s="471"/>
      <c r="CD6" s="471"/>
      <c r="CE6" s="471"/>
      <c r="CF6" s="471"/>
      <c r="CG6" s="471"/>
      <c r="CH6" s="471"/>
      <c r="CI6" s="471"/>
      <c r="CJ6" s="471"/>
      <c r="CK6" s="471"/>
      <c r="CL6" s="471"/>
      <c r="CM6" s="471"/>
      <c r="CN6" s="471"/>
      <c r="CO6" s="471"/>
      <c r="CP6" s="471"/>
      <c r="CQ6" s="471"/>
      <c r="CR6" s="471"/>
      <c r="CS6" s="471"/>
      <c r="CT6" s="471"/>
      <c r="CU6" s="471"/>
      <c r="CV6" s="471"/>
      <c r="CW6" s="471"/>
      <c r="CX6" s="471"/>
      <c r="CY6" s="471"/>
      <c r="CZ6" s="471"/>
      <c r="DA6" s="471"/>
      <c r="DB6" s="471"/>
      <c r="DC6" s="471"/>
      <c r="DD6" s="471"/>
      <c r="DE6" s="471"/>
      <c r="DF6" s="471"/>
      <c r="DG6" s="471"/>
      <c r="DH6" s="471"/>
      <c r="DI6" s="471"/>
      <c r="DJ6" s="471"/>
      <c r="DK6" s="471"/>
      <c r="DL6" s="471"/>
      <c r="DM6" s="471"/>
      <c r="DN6" s="471"/>
      <c r="DO6" s="471"/>
      <c r="DP6" s="1429"/>
      <c r="DQ6" s="1538" t="s">
        <v>1315</v>
      </c>
      <c r="DR6" s="1427" t="s">
        <v>1316</v>
      </c>
      <c r="DS6" s="1466" t="s">
        <v>1317</v>
      </c>
      <c r="DT6" s="1467"/>
      <c r="DU6" s="1467"/>
      <c r="DV6" s="1467"/>
      <c r="DW6" s="1467"/>
      <c r="DX6" s="1468"/>
      <c r="DY6" s="1466" t="s">
        <v>1318</v>
      </c>
      <c r="DZ6" s="1467"/>
      <c r="EA6" s="1467"/>
      <c r="EB6" s="1468"/>
      <c r="EC6" s="1417"/>
      <c r="ED6" s="1417"/>
      <c r="EE6" s="1417"/>
      <c r="EF6" s="1417"/>
      <c r="EG6" s="1417"/>
      <c r="EH6" s="1417"/>
      <c r="EI6" s="1498"/>
      <c r="EJ6" s="1409"/>
      <c r="EK6" s="1566"/>
      <c r="EL6" s="1567"/>
      <c r="EM6" s="1567"/>
      <c r="EN6" s="1567"/>
      <c r="EO6" s="1567"/>
      <c r="EP6" s="483"/>
      <c r="EQ6" s="484" t="s">
        <v>1319</v>
      </c>
      <c r="ER6" s="485"/>
      <c r="ES6" s="485"/>
      <c r="ET6" s="485"/>
      <c r="EU6" s="485"/>
      <c r="EV6" s="486"/>
      <c r="EW6" s="1567"/>
      <c r="EX6" s="1567"/>
      <c r="EY6" s="1567"/>
      <c r="EZ6" s="1567"/>
      <c r="FA6" s="1567"/>
      <c r="FB6" s="1567"/>
      <c r="FC6" s="1567"/>
      <c r="FD6" s="1567"/>
      <c r="FE6" s="1570"/>
      <c r="FF6" s="1566"/>
      <c r="FG6" s="1567"/>
      <c r="FH6" s="1567"/>
      <c r="FI6" s="1567"/>
      <c r="FJ6" s="1567"/>
      <c r="FK6" s="483"/>
      <c r="FL6" s="1567"/>
      <c r="FM6" s="1567"/>
      <c r="FN6" s="1567"/>
      <c r="FO6" s="1567"/>
      <c r="FP6" s="1567"/>
      <c r="FQ6" s="1567"/>
      <c r="FR6" s="1567"/>
      <c r="FS6" s="1567"/>
      <c r="FT6" s="1567"/>
      <c r="FU6" s="1567"/>
      <c r="FV6" s="1567"/>
      <c r="FW6" s="1567"/>
      <c r="FX6" s="1567"/>
      <c r="FY6" s="1567"/>
      <c r="FZ6" s="1567"/>
      <c r="GA6" s="1567"/>
      <c r="GB6" s="1567"/>
      <c r="GC6" s="1567"/>
      <c r="GD6" s="1567"/>
      <c r="GE6" s="1567"/>
      <c r="GF6" s="1567"/>
      <c r="GG6" s="1567"/>
      <c r="GH6" s="1580"/>
      <c r="GI6" s="1581"/>
      <c r="GJ6" s="1581"/>
      <c r="GK6" s="1581"/>
      <c r="GL6" s="1581"/>
      <c r="GM6" s="1581"/>
      <c r="GN6" s="1567"/>
      <c r="GO6" s="1567"/>
      <c r="GP6" s="1567"/>
      <c r="GQ6" s="1567"/>
      <c r="GR6" s="1567"/>
      <c r="GS6" s="1567"/>
      <c r="GT6" s="1567"/>
      <c r="GU6" s="1567"/>
      <c r="GV6" s="1567"/>
      <c r="GW6" s="1570"/>
      <c r="GX6" s="1566"/>
      <c r="GY6" s="1567"/>
      <c r="GZ6" s="1567"/>
      <c r="HA6" s="483"/>
      <c r="HB6" s="1567"/>
      <c r="HC6" s="1567"/>
      <c r="HD6" s="1570"/>
      <c r="HE6" s="1580"/>
      <c r="HF6" s="1581"/>
      <c r="HG6" s="1581"/>
      <c r="HH6" s="1581"/>
      <c r="HI6" s="1581"/>
      <c r="HJ6" s="1581"/>
      <c r="HK6" s="1583"/>
      <c r="HL6" s="1561"/>
      <c r="HM6" s="1562"/>
      <c r="HN6" s="1518"/>
      <c r="HO6" s="1527" t="s">
        <v>1320</v>
      </c>
      <c r="HP6" s="1530" t="s">
        <v>1321</v>
      </c>
      <c r="HQ6" s="487"/>
      <c r="HR6" s="1521"/>
      <c r="HS6" s="1417" t="s">
        <v>1322</v>
      </c>
      <c r="HT6" s="1490" t="s">
        <v>1323</v>
      </c>
      <c r="HU6" s="1417" t="s">
        <v>1324</v>
      </c>
      <c r="HV6" s="1421" t="s">
        <v>1325</v>
      </c>
      <c r="HW6" s="1490" t="s">
        <v>1326</v>
      </c>
      <c r="HX6" s="1490" t="s">
        <v>1327</v>
      </c>
      <c r="HY6" s="1548" t="s">
        <v>1328</v>
      </c>
      <c r="HZ6" s="1548" t="s">
        <v>1329</v>
      </c>
      <c r="IA6" s="1490" t="s">
        <v>1330</v>
      </c>
      <c r="IB6" s="1490" t="s">
        <v>1331</v>
      </c>
      <c r="IC6" s="1490" t="s">
        <v>1332</v>
      </c>
      <c r="ID6" s="1490" t="s">
        <v>1333</v>
      </c>
      <c r="IE6" s="1490" t="s">
        <v>1334</v>
      </c>
      <c r="IF6" s="1490" t="s">
        <v>1335</v>
      </c>
      <c r="IG6" s="1421" t="s">
        <v>1336</v>
      </c>
      <c r="IH6" s="1421" t="s">
        <v>1337</v>
      </c>
      <c r="II6" s="1417" t="s">
        <v>1302</v>
      </c>
      <c r="IJ6" s="1411" t="s">
        <v>1338</v>
      </c>
      <c r="IK6" s="488"/>
      <c r="IL6" s="1451" t="s">
        <v>1339</v>
      </c>
      <c r="IM6" s="1451"/>
      <c r="IN6" s="1451"/>
      <c r="IO6" s="1451"/>
      <c r="IP6" s="1451"/>
      <c r="IQ6" s="1451"/>
      <c r="IR6" s="1451"/>
      <c r="IS6" s="1451"/>
      <c r="IT6" s="1451"/>
      <c r="IU6" s="1451"/>
      <c r="IV6" s="1451"/>
      <c r="IW6" s="1451"/>
      <c r="IX6" s="1451"/>
      <c r="IY6" s="1451"/>
      <c r="IZ6" s="1451"/>
      <c r="JA6" s="1451" t="s">
        <v>1340</v>
      </c>
      <c r="JB6" s="1451"/>
      <c r="JC6" s="1451"/>
      <c r="JD6" s="1451"/>
      <c r="JE6" s="1451"/>
      <c r="JF6" s="1451"/>
      <c r="JG6" s="1451"/>
      <c r="JH6" s="1451"/>
      <c r="JI6" s="1451"/>
      <c r="JJ6" s="1451"/>
      <c r="JK6" s="1451"/>
      <c r="JL6" s="1438" t="s">
        <v>1341</v>
      </c>
      <c r="JM6" s="1466" t="s">
        <v>1342</v>
      </c>
      <c r="JN6" s="1467"/>
      <c r="JO6" s="1467"/>
      <c r="JP6" s="1467"/>
      <c r="JQ6" s="1468"/>
      <c r="JR6" s="1438" t="s">
        <v>1343</v>
      </c>
      <c r="JS6" s="1469" t="s">
        <v>1344</v>
      </c>
      <c r="JT6" s="1470"/>
      <c r="JU6" s="1470"/>
      <c r="JV6" s="1470"/>
      <c r="JW6" s="1470"/>
      <c r="JX6" s="1470"/>
      <c r="JY6" s="1470"/>
      <c r="JZ6" s="1470"/>
      <c r="KA6" s="1470"/>
      <c r="KB6" s="1470"/>
      <c r="KC6" s="1471"/>
      <c r="KD6" s="489" t="s">
        <v>1345</v>
      </c>
      <c r="KE6" s="1472" t="s">
        <v>1346</v>
      </c>
      <c r="KF6" s="1472"/>
      <c r="KG6" s="1472"/>
      <c r="KH6" s="490" t="s">
        <v>1347</v>
      </c>
      <c r="KI6" s="491"/>
      <c r="KJ6" s="491"/>
      <c r="KK6" s="491"/>
      <c r="KL6" s="491"/>
      <c r="KM6" s="491"/>
      <c r="KN6" s="491"/>
      <c r="KO6" s="491"/>
      <c r="KP6" s="491"/>
      <c r="KQ6" s="491"/>
      <c r="KR6" s="491"/>
      <c r="KS6" s="491"/>
      <c r="KT6" s="491"/>
      <c r="KU6" s="491"/>
      <c r="KV6" s="491"/>
      <c r="KW6" s="491"/>
      <c r="KX6" s="491"/>
      <c r="KY6" s="491"/>
      <c r="KZ6" s="491"/>
      <c r="LA6" s="491"/>
      <c r="LB6" s="491"/>
      <c r="LC6" s="491"/>
      <c r="LD6" s="491"/>
      <c r="LE6" s="491"/>
      <c r="LF6" s="491"/>
      <c r="LG6" s="491"/>
      <c r="LH6" s="491"/>
      <c r="LI6" s="491"/>
      <c r="LJ6" s="491"/>
      <c r="LK6" s="491"/>
      <c r="LL6" s="491"/>
      <c r="LM6" s="491"/>
      <c r="LN6" s="491"/>
      <c r="LO6" s="491"/>
      <c r="LP6" s="491"/>
      <c r="LQ6" s="490" t="s">
        <v>1348</v>
      </c>
      <c r="LR6" s="491"/>
      <c r="LS6" s="491"/>
      <c r="LT6" s="491"/>
      <c r="LU6" s="491"/>
      <c r="LV6" s="491"/>
      <c r="LW6" s="491"/>
      <c r="LX6" s="491"/>
      <c r="LY6" s="491"/>
      <c r="LZ6" s="491"/>
      <c r="MA6" s="491"/>
      <c r="MB6" s="491"/>
      <c r="MC6" s="491"/>
      <c r="MD6" s="491"/>
      <c r="ME6" s="491"/>
      <c r="MF6" s="491"/>
      <c r="MG6" s="491"/>
      <c r="MH6" s="481"/>
      <c r="MI6" s="481"/>
      <c r="MJ6" s="481"/>
      <c r="MK6" s="481"/>
      <c r="ML6" s="481"/>
      <c r="MM6" s="481"/>
      <c r="MN6" s="492"/>
      <c r="MO6" s="493" t="s">
        <v>1349</v>
      </c>
      <c r="MP6" s="481"/>
      <c r="MQ6" s="481"/>
      <c r="MR6" s="481"/>
      <c r="MS6" s="481"/>
      <c r="MT6" s="481"/>
      <c r="MU6" s="481"/>
      <c r="MV6" s="481"/>
      <c r="MW6" s="481"/>
      <c r="MX6" s="481"/>
      <c r="MY6" s="481"/>
      <c r="MZ6" s="481"/>
      <c r="NA6" s="481"/>
      <c r="NB6" s="481"/>
      <c r="NC6" s="481"/>
      <c r="ND6" s="481"/>
      <c r="NE6" s="481"/>
      <c r="NF6" s="481"/>
      <c r="NG6" s="481"/>
      <c r="NH6" s="481"/>
      <c r="NI6" s="481"/>
      <c r="NJ6" s="481"/>
      <c r="NK6" s="481"/>
      <c r="NL6" s="481"/>
      <c r="NM6" s="481"/>
      <c r="NN6" s="481"/>
      <c r="NO6" s="481"/>
      <c r="NP6" s="481"/>
      <c r="NQ6" s="481"/>
      <c r="NR6" s="481"/>
      <c r="NS6" s="481"/>
      <c r="NT6" s="481"/>
      <c r="NU6" s="481"/>
      <c r="NV6" s="481"/>
      <c r="NW6" s="481"/>
      <c r="NX6" s="481"/>
      <c r="NY6" s="481"/>
      <c r="NZ6" s="481"/>
      <c r="OA6" s="481"/>
      <c r="OB6" s="1273"/>
    </row>
    <row r="7" spans="1:392" s="399" customFormat="1" ht="30" customHeight="1">
      <c r="A7" s="1417"/>
      <c r="B7" s="1510"/>
      <c r="C7" s="1510"/>
      <c r="D7" s="1417"/>
      <c r="E7" s="1592"/>
      <c r="F7" s="1610"/>
      <c r="G7" s="1594"/>
      <c r="H7" s="1409"/>
      <c r="I7" s="1510"/>
      <c r="J7" s="1596"/>
      <c r="K7" s="1548"/>
      <c r="L7" s="1510" t="s">
        <v>1350</v>
      </c>
      <c r="M7" s="1429"/>
      <c r="N7" s="1577"/>
      <c r="O7" s="1577"/>
      <c r="P7" s="1510"/>
      <c r="Q7" s="1409"/>
      <c r="R7" s="1510"/>
      <c r="S7" s="1510"/>
      <c r="T7" s="1401"/>
      <c r="U7" s="1536"/>
      <c r="V7" s="1536"/>
      <c r="W7" s="1536"/>
      <c r="X7" s="1536"/>
      <c r="Y7" s="1536"/>
      <c r="Z7" s="1536"/>
      <c r="AA7" s="1536"/>
      <c r="AB7" s="1536"/>
      <c r="AC7" s="1536"/>
      <c r="AD7" s="1536"/>
      <c r="AE7" s="1452"/>
      <c r="AF7" s="1437"/>
      <c r="AG7" s="1438" t="s">
        <v>1351</v>
      </c>
      <c r="AH7" s="494"/>
      <c r="AI7" s="494"/>
      <c r="AJ7" s="494"/>
      <c r="AK7" s="494"/>
      <c r="AL7" s="494"/>
      <c r="AM7" s="495"/>
      <c r="AN7" s="1438" t="s">
        <v>1352</v>
      </c>
      <c r="AO7" s="494"/>
      <c r="AP7" s="494"/>
      <c r="AQ7" s="494"/>
      <c r="AR7" s="494"/>
      <c r="AS7" s="494"/>
      <c r="AT7" s="495"/>
      <c r="AU7" s="1438" t="s">
        <v>1353</v>
      </c>
      <c r="AV7" s="494"/>
      <c r="AW7" s="494"/>
      <c r="AX7" s="494"/>
      <c r="AY7" s="494"/>
      <c r="AZ7" s="494"/>
      <c r="BA7" s="494"/>
      <c r="BB7" s="495"/>
      <c r="BC7" s="1438" t="s">
        <v>1354</v>
      </c>
      <c r="BD7" s="494"/>
      <c r="BE7" s="494"/>
      <c r="BF7" s="494"/>
      <c r="BG7" s="494"/>
      <c r="BH7" s="494"/>
      <c r="BI7" s="1551" t="s">
        <v>1355</v>
      </c>
      <c r="BJ7" s="1552"/>
      <c r="BK7" s="1552"/>
      <c r="BL7" s="1552"/>
      <c r="BM7" s="1552"/>
      <c r="BN7" s="1552"/>
      <c r="BO7" s="1552"/>
      <c r="BP7" s="1552"/>
      <c r="BQ7" s="1552"/>
      <c r="BR7" s="1552"/>
      <c r="BS7" s="1552"/>
      <c r="BT7" s="1552"/>
      <c r="BU7" s="1552"/>
      <c r="BV7" s="1552"/>
      <c r="BW7" s="1552"/>
      <c r="BX7" s="1552"/>
      <c r="BY7" s="1552"/>
      <c r="BZ7" s="1552"/>
      <c r="CA7" s="1552"/>
      <c r="CB7" s="1552"/>
      <c r="CC7" s="1552"/>
      <c r="CD7" s="1552"/>
      <c r="CE7" s="1552"/>
      <c r="CF7" s="1552"/>
      <c r="CG7" s="1552"/>
      <c r="CH7" s="1552"/>
      <c r="CI7" s="1552"/>
      <c r="CJ7" s="1552"/>
      <c r="CK7" s="496"/>
      <c r="CL7" s="1553" t="s">
        <v>1356</v>
      </c>
      <c r="CM7" s="1554"/>
      <c r="CN7" s="1554"/>
      <c r="CO7" s="1554"/>
      <c r="CP7" s="1554"/>
      <c r="CQ7" s="1554"/>
      <c r="CR7" s="1554"/>
      <c r="CS7" s="1554"/>
      <c r="CT7" s="1554"/>
      <c r="CU7" s="1554"/>
      <c r="CV7" s="1554"/>
      <c r="CW7" s="1554"/>
      <c r="CX7" s="1554"/>
      <c r="CY7" s="1554"/>
      <c r="CZ7" s="1554"/>
      <c r="DA7" s="1554"/>
      <c r="DB7" s="1554"/>
      <c r="DC7" s="1554"/>
      <c r="DD7" s="1554"/>
      <c r="DE7" s="1554"/>
      <c r="DF7" s="1554"/>
      <c r="DG7" s="1554"/>
      <c r="DH7" s="1554"/>
      <c r="DI7" s="1554"/>
      <c r="DJ7" s="1554"/>
      <c r="DK7" s="1554"/>
      <c r="DL7" s="1554"/>
      <c r="DM7" s="1554"/>
      <c r="DN7" s="1554"/>
      <c r="DO7" s="497"/>
      <c r="DP7" s="1429"/>
      <c r="DQ7" s="1479"/>
      <c r="DR7" s="1386"/>
      <c r="DS7" s="1584"/>
      <c r="DT7" s="1585"/>
      <c r="DU7" s="1585"/>
      <c r="DV7" s="1585"/>
      <c r="DW7" s="1585"/>
      <c r="DX7" s="1586"/>
      <c r="DY7" s="1584"/>
      <c r="DZ7" s="1585"/>
      <c r="EA7" s="1585"/>
      <c r="EB7" s="1586"/>
      <c r="EC7" s="1532" t="s">
        <v>1357</v>
      </c>
      <c r="ED7" s="1533"/>
      <c r="EE7" s="1533"/>
      <c r="EF7" s="1533"/>
      <c r="EG7" s="1534"/>
      <c r="EH7" s="1497" t="s">
        <v>1358</v>
      </c>
      <c r="EI7" s="498"/>
      <c r="EJ7" s="1409"/>
      <c r="EK7" s="1421" t="s">
        <v>1359</v>
      </c>
      <c r="EL7" s="1532" t="s">
        <v>1360</v>
      </c>
      <c r="EM7" s="464"/>
      <c r="EN7" s="464"/>
      <c r="EO7" s="1497" t="s">
        <v>1361</v>
      </c>
      <c r="EP7" s="499"/>
      <c r="EQ7" s="1421" t="s">
        <v>1359</v>
      </c>
      <c r="ER7" s="1532" t="s">
        <v>1360</v>
      </c>
      <c r="ES7" s="464"/>
      <c r="ET7" s="464"/>
      <c r="EU7" s="1497" t="s">
        <v>1361</v>
      </c>
      <c r="EV7" s="500"/>
      <c r="EW7" s="1539" t="s">
        <v>1362</v>
      </c>
      <c r="EX7" s="1540"/>
      <c r="EY7" s="1541"/>
      <c r="EZ7" s="1539" t="s">
        <v>1363</v>
      </c>
      <c r="FA7" s="1540"/>
      <c r="FB7" s="1541"/>
      <c r="FC7" s="1539" t="s">
        <v>1364</v>
      </c>
      <c r="FD7" s="1540"/>
      <c r="FE7" s="1541"/>
      <c r="FF7" s="1421" t="s">
        <v>1359</v>
      </c>
      <c r="FG7" s="1532" t="s">
        <v>1365</v>
      </c>
      <c r="FH7" s="464"/>
      <c r="FI7" s="464"/>
      <c r="FJ7" s="1497" t="s">
        <v>1366</v>
      </c>
      <c r="FK7" s="499"/>
      <c r="FL7" s="501" t="s">
        <v>1367</v>
      </c>
      <c r="FM7" s="502"/>
      <c r="FN7" s="502"/>
      <c r="FO7" s="502"/>
      <c r="FP7" s="502"/>
      <c r="FQ7" s="502"/>
      <c r="FR7" s="502"/>
      <c r="FS7" s="502"/>
      <c r="FT7" s="502"/>
      <c r="FU7" s="503"/>
      <c r="FV7" s="501" t="s">
        <v>1368</v>
      </c>
      <c r="FW7" s="502"/>
      <c r="FX7" s="502"/>
      <c r="FY7" s="502"/>
      <c r="FZ7" s="502"/>
      <c r="GA7" s="502"/>
      <c r="GB7" s="502"/>
      <c r="GC7" s="502"/>
      <c r="GD7" s="502"/>
      <c r="GE7" s="502"/>
      <c r="GF7" s="502"/>
      <c r="GG7" s="503"/>
      <c r="GH7" s="1421" t="s">
        <v>1369</v>
      </c>
      <c r="GI7" s="1408" t="s">
        <v>1365</v>
      </c>
      <c r="GJ7" s="1497" t="s">
        <v>1366</v>
      </c>
      <c r="GK7" s="504"/>
      <c r="GL7" s="1497" t="s">
        <v>1370</v>
      </c>
      <c r="GM7" s="1497" t="s">
        <v>1371</v>
      </c>
      <c r="GN7" s="1571" t="s">
        <v>1372</v>
      </c>
      <c r="GO7" s="505"/>
      <c r="GP7" s="505"/>
      <c r="GQ7" s="1571" t="s">
        <v>1373</v>
      </c>
      <c r="GR7" s="506"/>
      <c r="GS7" s="506"/>
      <c r="GT7" s="507"/>
      <c r="GU7" s="1539" t="s">
        <v>1374</v>
      </c>
      <c r="GV7" s="1540"/>
      <c r="GW7" s="1541"/>
      <c r="GX7" s="1421" t="s">
        <v>1369</v>
      </c>
      <c r="GY7" s="1497" t="s">
        <v>1365</v>
      </c>
      <c r="GZ7" s="1497" t="s">
        <v>1366</v>
      </c>
      <c r="HA7" s="504"/>
      <c r="HB7" s="1539" t="s">
        <v>1375</v>
      </c>
      <c r="HC7" s="1540"/>
      <c r="HD7" s="1541"/>
      <c r="HE7" s="1421" t="s">
        <v>1369</v>
      </c>
      <c r="HF7" s="1408" t="s">
        <v>1365</v>
      </c>
      <c r="HG7" s="1497" t="s">
        <v>1366</v>
      </c>
      <c r="HH7" s="504"/>
      <c r="HI7" s="1539" t="s">
        <v>1376</v>
      </c>
      <c r="HJ7" s="1540"/>
      <c r="HK7" s="1587"/>
      <c r="HL7" s="1489" t="s">
        <v>1377</v>
      </c>
      <c r="HM7" s="1489" t="s">
        <v>1378</v>
      </c>
      <c r="HN7" s="1518"/>
      <c r="HO7" s="1528"/>
      <c r="HP7" s="1531"/>
      <c r="HQ7" s="1490" t="s">
        <v>1379</v>
      </c>
      <c r="HR7" s="1521"/>
      <c r="HS7" s="1417"/>
      <c r="HT7" s="1490"/>
      <c r="HU7" s="1417"/>
      <c r="HV7" s="1422"/>
      <c r="HW7" s="1490"/>
      <c r="HX7" s="1490"/>
      <c r="HY7" s="1548"/>
      <c r="HZ7" s="1548"/>
      <c r="IA7" s="1490"/>
      <c r="IB7" s="1490"/>
      <c r="IC7" s="1490"/>
      <c r="ID7" s="1490"/>
      <c r="IE7" s="1490"/>
      <c r="IF7" s="1490"/>
      <c r="IG7" s="1422"/>
      <c r="IH7" s="1422"/>
      <c r="II7" s="1417"/>
      <c r="IJ7" s="1401"/>
      <c r="IK7" s="1385" t="s">
        <v>1380</v>
      </c>
      <c r="IL7" s="1491" t="s">
        <v>1381</v>
      </c>
      <c r="IM7" s="1492"/>
      <c r="IN7" s="1493"/>
      <c r="IO7" s="1493"/>
      <c r="IP7" s="1493"/>
      <c r="IQ7" s="1493"/>
      <c r="IR7" s="1493"/>
      <c r="IS7" s="1493"/>
      <c r="IT7" s="1493"/>
      <c r="IU7" s="1493"/>
      <c r="IV7" s="702"/>
      <c r="IW7" s="1452" t="s">
        <v>1382</v>
      </c>
      <c r="IX7" s="1494" t="s">
        <v>1383</v>
      </c>
      <c r="IY7" s="1494"/>
      <c r="IZ7" s="1494"/>
      <c r="JA7" s="1423" t="s">
        <v>1384</v>
      </c>
      <c r="JB7" s="1453" t="s">
        <v>1385</v>
      </c>
      <c r="JC7" s="1453" t="s">
        <v>1386</v>
      </c>
      <c r="JD7" s="1453" t="s">
        <v>1387</v>
      </c>
      <c r="JE7" s="1453" t="s">
        <v>1388</v>
      </c>
      <c r="JF7" s="1453" t="s">
        <v>1389</v>
      </c>
      <c r="JG7" s="1460" t="s">
        <v>1390</v>
      </c>
      <c r="JH7" s="1460" t="s">
        <v>1391</v>
      </c>
      <c r="JI7" s="1460" t="s">
        <v>1392</v>
      </c>
      <c r="JJ7" s="1463" t="s">
        <v>1393</v>
      </c>
      <c r="JK7" s="1524" t="s">
        <v>1394</v>
      </c>
      <c r="JL7" s="1438"/>
      <c r="JM7" s="1457" t="s">
        <v>1395</v>
      </c>
      <c r="JN7" s="1457" t="s">
        <v>1396</v>
      </c>
      <c r="JO7" s="1457" t="s">
        <v>1397</v>
      </c>
      <c r="JP7" s="1507" t="s">
        <v>1398</v>
      </c>
      <c r="JQ7" s="508"/>
      <c r="JR7" s="1438"/>
      <c r="JS7" s="1457" t="s">
        <v>1399</v>
      </c>
      <c r="JT7" s="1457" t="s">
        <v>1400</v>
      </c>
      <c r="JU7" s="1457" t="s">
        <v>1401</v>
      </c>
      <c r="JV7" s="1457" t="s">
        <v>1402</v>
      </c>
      <c r="JW7" s="1457" t="s">
        <v>1403</v>
      </c>
      <c r="JX7" s="1457" t="s">
        <v>1404</v>
      </c>
      <c r="JY7" s="1457" t="s">
        <v>1405</v>
      </c>
      <c r="JZ7" s="1457" t="s">
        <v>1406</v>
      </c>
      <c r="KA7" s="1457" t="s">
        <v>1407</v>
      </c>
      <c r="KB7" s="1507" t="s">
        <v>1408</v>
      </c>
      <c r="KC7" s="508"/>
      <c r="KD7" s="1514" t="s">
        <v>1409</v>
      </c>
      <c r="KE7" s="1447" t="s">
        <v>1410</v>
      </c>
      <c r="KF7" s="1447" t="s">
        <v>1411</v>
      </c>
      <c r="KG7" s="1428" t="s">
        <v>1412</v>
      </c>
      <c r="KH7" s="1511" t="s">
        <v>1413</v>
      </c>
      <c r="KI7" s="1502" t="s">
        <v>1414</v>
      </c>
      <c r="KJ7" s="1503"/>
      <c r="KK7" s="1499" t="s">
        <v>1415</v>
      </c>
      <c r="KL7" s="1500"/>
      <c r="KM7" s="1500"/>
      <c r="KN7" s="1500"/>
      <c r="KO7" s="1500"/>
      <c r="KP7" s="1500"/>
      <c r="KQ7" s="1500"/>
      <c r="KR7" s="1501"/>
      <c r="KS7" s="1499" t="s">
        <v>1416</v>
      </c>
      <c r="KT7" s="1500"/>
      <c r="KU7" s="1500"/>
      <c r="KV7" s="1500"/>
      <c r="KW7" s="1500"/>
      <c r="KX7" s="1500"/>
      <c r="KY7" s="1500"/>
      <c r="KZ7" s="1500"/>
      <c r="LA7" s="1500"/>
      <c r="LB7" s="1500"/>
      <c r="LC7" s="1501"/>
      <c r="LD7" s="501" t="s">
        <v>1417</v>
      </c>
      <c r="LE7" s="502"/>
      <c r="LF7" s="502"/>
      <c r="LG7" s="502"/>
      <c r="LH7" s="502"/>
      <c r="LI7" s="98" t="s">
        <v>1418</v>
      </c>
      <c r="LJ7" s="502" t="s">
        <v>1419</v>
      </c>
      <c r="LK7" s="502"/>
      <c r="LL7" s="502"/>
      <c r="LM7" s="502"/>
      <c r="LN7" s="502"/>
      <c r="LO7" s="502"/>
      <c r="LP7" s="502"/>
      <c r="LQ7" s="1504" t="s">
        <v>1420</v>
      </c>
      <c r="LR7" s="1502" t="s">
        <v>1421</v>
      </c>
      <c r="LS7" s="1503"/>
      <c r="LT7" s="1499" t="s">
        <v>1422</v>
      </c>
      <c r="LU7" s="1500"/>
      <c r="LV7" s="1500"/>
      <c r="LW7" s="1500"/>
      <c r="LX7" s="1500"/>
      <c r="LY7" s="1500"/>
      <c r="LZ7" s="1500"/>
      <c r="MA7" s="1501"/>
      <c r="MB7" s="1499" t="s">
        <v>1423</v>
      </c>
      <c r="MC7" s="1500"/>
      <c r="MD7" s="1500"/>
      <c r="ME7" s="1500"/>
      <c r="MF7" s="1500"/>
      <c r="MG7" s="1500"/>
      <c r="MH7" s="1500"/>
      <c r="MI7" s="1500"/>
      <c r="MJ7" s="1500"/>
      <c r="MK7" s="1500"/>
      <c r="ML7" s="1500"/>
      <c r="MM7" s="1501"/>
      <c r="MN7" s="98" t="s">
        <v>1418</v>
      </c>
      <c r="MO7" s="501" t="s">
        <v>1424</v>
      </c>
      <c r="MP7" s="481"/>
      <c r="MQ7" s="481"/>
      <c r="MR7" s="481"/>
      <c r="MS7" s="481"/>
      <c r="MT7" s="481"/>
      <c r="MU7" s="481"/>
      <c r="MV7" s="481"/>
      <c r="MW7" s="481"/>
      <c r="MX7" s="481"/>
      <c r="MY7" s="481"/>
      <c r="MZ7" s="481"/>
      <c r="NA7" s="481"/>
      <c r="NB7" s="481"/>
      <c r="NC7" s="481"/>
      <c r="ND7" s="481"/>
      <c r="NE7" s="481"/>
      <c r="NF7" s="481"/>
      <c r="NG7" s="481"/>
      <c r="NH7" s="509"/>
      <c r="NI7" s="481"/>
      <c r="NJ7" s="501" t="s">
        <v>1425</v>
      </c>
      <c r="NK7" s="481"/>
      <c r="NL7" s="509"/>
      <c r="NM7" s="501" t="s">
        <v>1426</v>
      </c>
      <c r="NN7" s="481"/>
      <c r="NO7" s="481"/>
      <c r="NP7" s="481"/>
      <c r="NQ7" s="481"/>
      <c r="NR7" s="509"/>
      <c r="NS7" s="501" t="s">
        <v>1427</v>
      </c>
      <c r="NT7" s="481"/>
      <c r="NU7" s="481"/>
      <c r="NV7" s="481"/>
      <c r="NW7" s="481"/>
      <c r="NX7" s="481"/>
      <c r="NY7" s="481"/>
      <c r="NZ7" s="481"/>
      <c r="OA7" s="481"/>
      <c r="OB7" s="1273"/>
    </row>
    <row r="8" spans="1:392" s="399" customFormat="1" ht="13.5" customHeight="1">
      <c r="A8" s="1417"/>
      <c r="B8" s="1510"/>
      <c r="C8" s="1510"/>
      <c r="D8" s="1417"/>
      <c r="E8" s="1592"/>
      <c r="F8" s="1610"/>
      <c r="G8" s="1594"/>
      <c r="H8" s="1409"/>
      <c r="I8" s="1510"/>
      <c r="J8" s="1596"/>
      <c r="K8" s="1548"/>
      <c r="L8" s="1558"/>
      <c r="M8" s="1429"/>
      <c r="N8" s="1577"/>
      <c r="O8" s="1577"/>
      <c r="P8" s="1510"/>
      <c r="Q8" s="1409"/>
      <c r="R8" s="1510"/>
      <c r="S8" s="1510"/>
      <c r="T8" s="1401"/>
      <c r="U8" s="1536"/>
      <c r="V8" s="1536"/>
      <c r="W8" s="1536"/>
      <c r="X8" s="1536"/>
      <c r="Y8" s="1536"/>
      <c r="Z8" s="1536"/>
      <c r="AA8" s="1536"/>
      <c r="AB8" s="1536"/>
      <c r="AC8" s="1536"/>
      <c r="AD8" s="1536"/>
      <c r="AE8" s="1452"/>
      <c r="AF8" s="1437"/>
      <c r="AG8" s="1438"/>
      <c r="AH8" s="1452" t="s">
        <v>168</v>
      </c>
      <c r="AI8" s="1452" t="s">
        <v>1428</v>
      </c>
      <c r="AJ8" s="1452" t="s">
        <v>1429</v>
      </c>
      <c r="AK8" s="1452" t="s">
        <v>1430</v>
      </c>
      <c r="AL8" s="1452" t="s">
        <v>190</v>
      </c>
      <c r="AM8" s="1452" t="s">
        <v>1431</v>
      </c>
      <c r="AN8" s="1438"/>
      <c r="AO8" s="1452" t="s">
        <v>168</v>
      </c>
      <c r="AP8" s="1452" t="s">
        <v>1428</v>
      </c>
      <c r="AQ8" s="1452" t="s">
        <v>1429</v>
      </c>
      <c r="AR8" s="1452" t="s">
        <v>190</v>
      </c>
      <c r="AS8" s="1452" t="s">
        <v>1432</v>
      </c>
      <c r="AT8" s="1452" t="s">
        <v>1433</v>
      </c>
      <c r="AU8" s="1438"/>
      <c r="AV8" s="1452" t="s">
        <v>168</v>
      </c>
      <c r="AW8" s="1452" t="s">
        <v>1428</v>
      </c>
      <c r="AX8" s="1452" t="s">
        <v>1434</v>
      </c>
      <c r="AY8" s="1452" t="s">
        <v>1429</v>
      </c>
      <c r="AZ8" s="1452" t="s">
        <v>1435</v>
      </c>
      <c r="BA8" s="1452" t="s">
        <v>1436</v>
      </c>
      <c r="BB8" s="1452" t="s">
        <v>1437</v>
      </c>
      <c r="BC8" s="1438"/>
      <c r="BD8" s="1452" t="s">
        <v>168</v>
      </c>
      <c r="BE8" s="1452" t="s">
        <v>1428</v>
      </c>
      <c r="BF8" s="1452" t="s">
        <v>190</v>
      </c>
      <c r="BG8" s="1452" t="s">
        <v>1438</v>
      </c>
      <c r="BH8" s="1508" t="s">
        <v>1439</v>
      </c>
      <c r="BI8" s="1509" t="s">
        <v>1440</v>
      </c>
      <c r="BJ8" s="1438" t="s">
        <v>1441</v>
      </c>
      <c r="BK8" s="1431" t="s">
        <v>1442</v>
      </c>
      <c r="BL8" s="1432"/>
      <c r="BM8" s="1432"/>
      <c r="BN8" s="1432"/>
      <c r="BO8" s="1432"/>
      <c r="BP8" s="1433"/>
      <c r="BQ8" s="1421" t="s">
        <v>1443</v>
      </c>
      <c r="BR8" s="1431" t="s">
        <v>1444</v>
      </c>
      <c r="BS8" s="1432"/>
      <c r="BT8" s="1432"/>
      <c r="BU8" s="1432"/>
      <c r="BV8" s="1432"/>
      <c r="BW8" s="1433"/>
      <c r="BX8" s="1421" t="s">
        <v>1445</v>
      </c>
      <c r="BY8" s="1431" t="s">
        <v>1446</v>
      </c>
      <c r="BZ8" s="1432"/>
      <c r="CA8" s="1432"/>
      <c r="CB8" s="1432"/>
      <c r="CC8" s="1432"/>
      <c r="CD8" s="1432"/>
      <c r="CE8" s="1433"/>
      <c r="CF8" s="1421" t="s">
        <v>1447</v>
      </c>
      <c r="CG8" s="1431" t="s">
        <v>1448</v>
      </c>
      <c r="CH8" s="1432"/>
      <c r="CI8" s="1432"/>
      <c r="CJ8" s="1432"/>
      <c r="CK8" s="1432"/>
      <c r="CL8" s="1434" t="s">
        <v>1449</v>
      </c>
      <c r="CM8" s="1437" t="s">
        <v>1450</v>
      </c>
      <c r="CN8" s="1438" t="s">
        <v>1451</v>
      </c>
      <c r="CO8" s="1431" t="s">
        <v>1452</v>
      </c>
      <c r="CP8" s="1432"/>
      <c r="CQ8" s="1432"/>
      <c r="CR8" s="1432"/>
      <c r="CS8" s="1432"/>
      <c r="CT8" s="1433"/>
      <c r="CU8" s="1421" t="s">
        <v>1453</v>
      </c>
      <c r="CV8" s="1431" t="s">
        <v>1454</v>
      </c>
      <c r="CW8" s="1432"/>
      <c r="CX8" s="1432"/>
      <c r="CY8" s="1432"/>
      <c r="CZ8" s="1432"/>
      <c r="DA8" s="1433"/>
      <c r="DB8" s="1421" t="s">
        <v>1455</v>
      </c>
      <c r="DC8" s="1431" t="s">
        <v>1456</v>
      </c>
      <c r="DD8" s="1432"/>
      <c r="DE8" s="1432"/>
      <c r="DF8" s="1432"/>
      <c r="DG8" s="1432"/>
      <c r="DH8" s="1432"/>
      <c r="DI8" s="1433"/>
      <c r="DJ8" s="1421" t="s">
        <v>1457</v>
      </c>
      <c r="DK8" s="1424" t="s">
        <v>1458</v>
      </c>
      <c r="DL8" s="1425"/>
      <c r="DM8" s="1425"/>
      <c r="DN8" s="1425"/>
      <c r="DO8" s="1425"/>
      <c r="DP8" s="1429"/>
      <c r="DQ8" s="1479"/>
      <c r="DR8" s="1386"/>
      <c r="DS8" s="1426" t="s">
        <v>1459</v>
      </c>
      <c r="DT8" s="510"/>
      <c r="DU8" s="510"/>
      <c r="DV8" s="510"/>
      <c r="DW8" s="511"/>
      <c r="DX8" s="1416" t="s">
        <v>1460</v>
      </c>
      <c r="DY8" s="1416" t="s">
        <v>1461</v>
      </c>
      <c r="DZ8" s="1416" t="s">
        <v>1462</v>
      </c>
      <c r="EA8" s="1416" t="s">
        <v>1463</v>
      </c>
      <c r="EB8" s="1416" t="s">
        <v>1464</v>
      </c>
      <c r="EC8" s="1438"/>
      <c r="ED8" s="1417" t="s">
        <v>1465</v>
      </c>
      <c r="EE8" s="1418" t="s">
        <v>1466</v>
      </c>
      <c r="EF8" s="1419"/>
      <c r="EG8" s="1420"/>
      <c r="EH8" s="1414"/>
      <c r="EI8" s="1498" t="s">
        <v>1465</v>
      </c>
      <c r="EJ8" s="1409"/>
      <c r="EK8" s="1422"/>
      <c r="EL8" s="1422"/>
      <c r="EM8" s="1418" t="s">
        <v>1467</v>
      </c>
      <c r="EN8" s="1419"/>
      <c r="EO8" s="1409"/>
      <c r="EP8" s="1481" t="s">
        <v>1315</v>
      </c>
      <c r="EQ8" s="1422"/>
      <c r="ER8" s="1422"/>
      <c r="ES8" s="1418" t="s">
        <v>1467</v>
      </c>
      <c r="ET8" s="1419"/>
      <c r="EU8" s="1409"/>
      <c r="EV8" s="1481" t="s">
        <v>1315</v>
      </c>
      <c r="EW8" s="1542"/>
      <c r="EX8" s="1543"/>
      <c r="EY8" s="1544"/>
      <c r="EZ8" s="1542"/>
      <c r="FA8" s="1543"/>
      <c r="FB8" s="1544"/>
      <c r="FC8" s="1545"/>
      <c r="FD8" s="1546"/>
      <c r="FE8" s="1547"/>
      <c r="FF8" s="1422"/>
      <c r="FG8" s="1422"/>
      <c r="FH8" s="1418" t="s">
        <v>1467</v>
      </c>
      <c r="FI8" s="1419"/>
      <c r="FJ8" s="1409"/>
      <c r="FK8" s="1481" t="s">
        <v>1320</v>
      </c>
      <c r="FL8" s="1385" t="s">
        <v>1468</v>
      </c>
      <c r="FM8" s="1385" t="s">
        <v>1469</v>
      </c>
      <c r="FN8" s="1385" t="s">
        <v>1470</v>
      </c>
      <c r="FO8" s="1385" t="s">
        <v>1471</v>
      </c>
      <c r="FP8" s="1385" t="s">
        <v>1472</v>
      </c>
      <c r="FQ8" s="1385" t="s">
        <v>1473</v>
      </c>
      <c r="FR8" s="1385" t="s">
        <v>1474</v>
      </c>
      <c r="FS8" s="1385" t="s">
        <v>1475</v>
      </c>
      <c r="FT8" s="1411" t="s">
        <v>1302</v>
      </c>
      <c r="FU8" s="512"/>
      <c r="FV8" s="1385" t="s">
        <v>1476</v>
      </c>
      <c r="FW8" s="1385" t="s">
        <v>1477</v>
      </c>
      <c r="FX8" s="1385" t="s">
        <v>1478</v>
      </c>
      <c r="FY8" s="1385" t="s">
        <v>1479</v>
      </c>
      <c r="FZ8" s="1385" t="s">
        <v>1480</v>
      </c>
      <c r="GA8" s="1385" t="s">
        <v>1481</v>
      </c>
      <c r="GB8" s="1385" t="s">
        <v>1482</v>
      </c>
      <c r="GC8" s="1385" t="s">
        <v>1483</v>
      </c>
      <c r="GD8" s="1385" t="s">
        <v>1484</v>
      </c>
      <c r="GE8" s="1385" t="s">
        <v>1485</v>
      </c>
      <c r="GF8" s="1411" t="s">
        <v>1302</v>
      </c>
      <c r="GG8" s="512"/>
      <c r="GH8" s="1422"/>
      <c r="GI8" s="1409"/>
      <c r="GJ8" s="1409"/>
      <c r="GK8" s="1481" t="s">
        <v>1320</v>
      </c>
      <c r="GL8" s="1414"/>
      <c r="GM8" s="1414"/>
      <c r="GN8" s="1572"/>
      <c r="GO8" s="1575" t="s">
        <v>1486</v>
      </c>
      <c r="GP8" s="1575" t="s">
        <v>1487</v>
      </c>
      <c r="GQ8" s="1528"/>
      <c r="GR8" s="1478" t="s">
        <v>1488</v>
      </c>
      <c r="GS8" s="1478" t="s">
        <v>1489</v>
      </c>
      <c r="GT8" s="1478" t="s">
        <v>1490</v>
      </c>
      <c r="GU8" s="1573"/>
      <c r="GV8" s="1574"/>
      <c r="GW8" s="1544"/>
      <c r="GX8" s="1422"/>
      <c r="GY8" s="1409"/>
      <c r="GZ8" s="1409"/>
      <c r="HA8" s="1481" t="s">
        <v>1320</v>
      </c>
      <c r="HB8" s="1573"/>
      <c r="HC8" s="1574"/>
      <c r="HD8" s="1544"/>
      <c r="HE8" s="1422"/>
      <c r="HF8" s="1409"/>
      <c r="HG8" s="1414"/>
      <c r="HH8" s="1481" t="s">
        <v>1320</v>
      </c>
      <c r="HI8" s="1573"/>
      <c r="HJ8" s="1574"/>
      <c r="HK8" s="1588"/>
      <c r="HL8" s="1489"/>
      <c r="HM8" s="1489"/>
      <c r="HN8" s="1518"/>
      <c r="HO8" s="1528"/>
      <c r="HP8" s="1531"/>
      <c r="HQ8" s="1490"/>
      <c r="HR8" s="1521"/>
      <c r="HS8" s="1417"/>
      <c r="HT8" s="1490"/>
      <c r="HU8" s="1417"/>
      <c r="HV8" s="1422"/>
      <c r="HW8" s="1490"/>
      <c r="HX8" s="1490"/>
      <c r="HY8" s="1548"/>
      <c r="HZ8" s="1548"/>
      <c r="IA8" s="1490"/>
      <c r="IB8" s="1490"/>
      <c r="IC8" s="1490"/>
      <c r="ID8" s="1490"/>
      <c r="IE8" s="1490"/>
      <c r="IF8" s="1490"/>
      <c r="IG8" s="1422"/>
      <c r="IH8" s="1422"/>
      <c r="II8" s="1417"/>
      <c r="IJ8" s="1401"/>
      <c r="IK8" s="1386"/>
      <c r="IL8" s="1484" t="s">
        <v>1491</v>
      </c>
      <c r="IM8" s="1457" t="s">
        <v>1492</v>
      </c>
      <c r="IN8" s="1487" t="s">
        <v>1493</v>
      </c>
      <c r="IO8" s="1495" t="s">
        <v>1494</v>
      </c>
      <c r="IP8" s="1495" t="s">
        <v>1495</v>
      </c>
      <c r="IQ8" s="1495" t="s">
        <v>1496</v>
      </c>
      <c r="IR8" s="1495" t="s">
        <v>1497</v>
      </c>
      <c r="IS8" s="1495" t="s">
        <v>1498</v>
      </c>
      <c r="IT8" s="1495" t="s">
        <v>1499</v>
      </c>
      <c r="IU8" s="1495" t="s">
        <v>1500</v>
      </c>
      <c r="IV8" s="1549" t="s">
        <v>1501</v>
      </c>
      <c r="IW8" s="1452"/>
      <c r="IX8" s="1473" t="s">
        <v>1502</v>
      </c>
      <c r="IY8" s="1475" t="s">
        <v>1503</v>
      </c>
      <c r="IZ8" s="1475" t="s">
        <v>1504</v>
      </c>
      <c r="JA8" s="1452"/>
      <c r="JB8" s="1453"/>
      <c r="JC8" s="1453"/>
      <c r="JD8" s="1453"/>
      <c r="JE8" s="1453"/>
      <c r="JF8" s="1453"/>
      <c r="JG8" s="1461"/>
      <c r="JH8" s="1461"/>
      <c r="JI8" s="1461"/>
      <c r="JJ8" s="1464"/>
      <c r="JK8" s="1525"/>
      <c r="JL8" s="1438"/>
      <c r="JM8" s="1458"/>
      <c r="JN8" s="1458"/>
      <c r="JO8" s="1458"/>
      <c r="JP8" s="1458"/>
      <c r="JQ8" s="1457" t="s">
        <v>1505</v>
      </c>
      <c r="JR8" s="1438"/>
      <c r="JS8" s="1458"/>
      <c r="JT8" s="1458"/>
      <c r="JU8" s="1458"/>
      <c r="JV8" s="1458"/>
      <c r="JW8" s="1458"/>
      <c r="JX8" s="1458"/>
      <c r="JY8" s="1458"/>
      <c r="JZ8" s="1458"/>
      <c r="KA8" s="1458"/>
      <c r="KB8" s="1458"/>
      <c r="KC8" s="1457" t="s">
        <v>1505</v>
      </c>
      <c r="KD8" s="1515"/>
      <c r="KE8" s="1396"/>
      <c r="KF8" s="1396"/>
      <c r="KG8" s="1396"/>
      <c r="KH8" s="1512"/>
      <c r="KI8" s="1450" t="s">
        <v>1506</v>
      </c>
      <c r="KJ8" s="1450" t="s">
        <v>1507</v>
      </c>
      <c r="KK8" s="1450" t="s">
        <v>1508</v>
      </c>
      <c r="KL8" s="1450" t="s">
        <v>1509</v>
      </c>
      <c r="KM8" s="1450" t="s">
        <v>1510</v>
      </c>
      <c r="KN8" s="1450" t="s">
        <v>1511</v>
      </c>
      <c r="KO8" s="1448" t="s">
        <v>1512</v>
      </c>
      <c r="KP8" s="1450" t="s">
        <v>1513</v>
      </c>
      <c r="KQ8" s="1442" t="s">
        <v>1514</v>
      </c>
      <c r="KR8" s="513"/>
      <c r="KS8" s="1447" t="s">
        <v>1515</v>
      </c>
      <c r="KT8" s="1447" t="s">
        <v>1516</v>
      </c>
      <c r="KU8" s="1447" t="s">
        <v>1517</v>
      </c>
      <c r="KV8" s="1440" t="s">
        <v>1518</v>
      </c>
      <c r="KW8" s="1447" t="s">
        <v>1519</v>
      </c>
      <c r="KX8" s="1440" t="s">
        <v>1520</v>
      </c>
      <c r="KY8" s="1440" t="s">
        <v>1521</v>
      </c>
      <c r="KZ8" s="1440" t="s">
        <v>1522</v>
      </c>
      <c r="LA8" s="1440" t="s">
        <v>1523</v>
      </c>
      <c r="LB8" s="1442" t="s">
        <v>1524</v>
      </c>
      <c r="LC8" s="513"/>
      <c r="LD8" s="1450" t="s">
        <v>1525</v>
      </c>
      <c r="LE8" s="1440" t="s">
        <v>1526</v>
      </c>
      <c r="LF8" s="1440" t="s">
        <v>1527</v>
      </c>
      <c r="LG8" s="1442" t="s">
        <v>1524</v>
      </c>
      <c r="LH8" s="513"/>
      <c r="LI8" s="1443" t="s">
        <v>1528</v>
      </c>
      <c r="LJ8" s="1440" t="s">
        <v>1529</v>
      </c>
      <c r="LK8" s="1440" t="s">
        <v>1530</v>
      </c>
      <c r="LL8" s="1440" t="s">
        <v>1531</v>
      </c>
      <c r="LM8" s="1440" t="s">
        <v>1532</v>
      </c>
      <c r="LN8" s="1440" t="s">
        <v>1533</v>
      </c>
      <c r="LO8" s="1454" t="s">
        <v>1534</v>
      </c>
      <c r="LP8" s="513"/>
      <c r="LQ8" s="1505"/>
      <c r="LR8" s="1450" t="s">
        <v>1535</v>
      </c>
      <c r="LS8" s="1450" t="s">
        <v>1507</v>
      </c>
      <c r="LT8" s="1450" t="s">
        <v>1508</v>
      </c>
      <c r="LU8" s="1450" t="s">
        <v>1509</v>
      </c>
      <c r="LV8" s="1450" t="s">
        <v>1510</v>
      </c>
      <c r="LW8" s="1450" t="s">
        <v>1511</v>
      </c>
      <c r="LX8" s="1448" t="s">
        <v>1512</v>
      </c>
      <c r="LY8" s="1450" t="s">
        <v>1513</v>
      </c>
      <c r="LZ8" s="1442" t="s">
        <v>1514</v>
      </c>
      <c r="MA8" s="513"/>
      <c r="MB8" s="1447" t="s">
        <v>1536</v>
      </c>
      <c r="MC8" s="1447" t="s">
        <v>1537</v>
      </c>
      <c r="MD8" s="1447" t="s">
        <v>1538</v>
      </c>
      <c r="ME8" s="1440" t="s">
        <v>1539</v>
      </c>
      <c r="MF8" s="1447" t="s">
        <v>1540</v>
      </c>
      <c r="MG8" s="1440" t="s">
        <v>1541</v>
      </c>
      <c r="MH8" s="1440" t="s">
        <v>1542</v>
      </c>
      <c r="MI8" s="1440" t="s">
        <v>1543</v>
      </c>
      <c r="MJ8" s="1440" t="s">
        <v>1544</v>
      </c>
      <c r="MK8" s="1442" t="s">
        <v>1545</v>
      </c>
      <c r="ML8" s="1442" t="s">
        <v>1546</v>
      </c>
      <c r="MM8" s="513"/>
      <c r="MN8" s="1443" t="s">
        <v>1547</v>
      </c>
      <c r="MO8" s="1444" t="s">
        <v>1548</v>
      </c>
      <c r="MP8" s="501" t="s">
        <v>1549</v>
      </c>
      <c r="MQ8" s="481"/>
      <c r="MR8" s="481"/>
      <c r="MS8" s="481"/>
      <c r="MT8" s="481"/>
      <c r="MU8" s="481"/>
      <c r="MV8" s="481"/>
      <c r="MW8" s="481"/>
      <c r="MX8" s="509"/>
      <c r="MY8" s="481"/>
      <c r="MZ8" s="501" t="s">
        <v>1550</v>
      </c>
      <c r="NA8" s="481"/>
      <c r="NB8" s="481"/>
      <c r="NC8" s="481"/>
      <c r="ND8" s="481"/>
      <c r="NE8" s="481"/>
      <c r="NF8" s="481"/>
      <c r="NG8" s="481"/>
      <c r="NH8" s="509"/>
      <c r="NI8" s="481"/>
      <c r="NJ8" s="1446" t="s">
        <v>1551</v>
      </c>
      <c r="NK8" s="506"/>
      <c r="NL8" s="514"/>
      <c r="NM8" s="1382" t="s">
        <v>1552</v>
      </c>
      <c r="NN8" s="1382" t="s">
        <v>1553</v>
      </c>
      <c r="NO8" s="1382" t="s">
        <v>1554</v>
      </c>
      <c r="NP8" s="1382" t="s">
        <v>1555</v>
      </c>
      <c r="NQ8" s="1442" t="s">
        <v>1556</v>
      </c>
      <c r="NR8" s="513"/>
      <c r="NS8" s="1382" t="s">
        <v>1557</v>
      </c>
      <c r="NT8" s="1382" t="s">
        <v>1516</v>
      </c>
      <c r="NU8" s="1382" t="s">
        <v>1517</v>
      </c>
      <c r="NV8" s="1440" t="s">
        <v>1558</v>
      </c>
      <c r="NW8" s="1440" t="s">
        <v>1559</v>
      </c>
      <c r="NX8" s="1440" t="s">
        <v>1560</v>
      </c>
      <c r="NY8" s="1382" t="s">
        <v>1561</v>
      </c>
      <c r="NZ8" s="1442" t="s">
        <v>1562</v>
      </c>
      <c r="OA8" s="515"/>
      <c r="OB8" s="1273"/>
    </row>
    <row r="9" spans="1:392" s="399" customFormat="1" ht="13.5" customHeight="1">
      <c r="A9" s="1417"/>
      <c r="B9" s="1510"/>
      <c r="C9" s="1510"/>
      <c r="D9" s="1417"/>
      <c r="E9" s="1592"/>
      <c r="F9" s="1610"/>
      <c r="G9" s="1594"/>
      <c r="H9" s="1409"/>
      <c r="I9" s="1510"/>
      <c r="J9" s="1596"/>
      <c r="K9" s="1548"/>
      <c r="L9" s="1558"/>
      <c r="M9" s="1429"/>
      <c r="N9" s="1577"/>
      <c r="O9" s="1577"/>
      <c r="P9" s="1510"/>
      <c r="Q9" s="1409"/>
      <c r="R9" s="1510"/>
      <c r="S9" s="1510"/>
      <c r="T9" s="1401"/>
      <c r="U9" s="1536"/>
      <c r="V9" s="1536"/>
      <c r="W9" s="1536"/>
      <c r="X9" s="1536"/>
      <c r="Y9" s="1536"/>
      <c r="Z9" s="1536"/>
      <c r="AA9" s="1536"/>
      <c r="AB9" s="1536"/>
      <c r="AC9" s="1536"/>
      <c r="AD9" s="1536"/>
      <c r="AE9" s="1452"/>
      <c r="AF9" s="1437"/>
      <c r="AG9" s="1438"/>
      <c r="AH9" s="1452"/>
      <c r="AI9" s="1452"/>
      <c r="AJ9" s="1452"/>
      <c r="AK9" s="1452"/>
      <c r="AL9" s="1452"/>
      <c r="AM9" s="1452"/>
      <c r="AN9" s="1438"/>
      <c r="AO9" s="1452"/>
      <c r="AP9" s="1452"/>
      <c r="AQ9" s="1452"/>
      <c r="AR9" s="1452"/>
      <c r="AS9" s="1452"/>
      <c r="AT9" s="1452"/>
      <c r="AU9" s="1438"/>
      <c r="AV9" s="1452"/>
      <c r="AW9" s="1452"/>
      <c r="AX9" s="1452"/>
      <c r="AY9" s="1452"/>
      <c r="AZ9" s="1452"/>
      <c r="BA9" s="1452"/>
      <c r="BB9" s="1452"/>
      <c r="BC9" s="1438"/>
      <c r="BD9" s="1452"/>
      <c r="BE9" s="1452"/>
      <c r="BF9" s="1452"/>
      <c r="BG9" s="1452"/>
      <c r="BH9" s="1508"/>
      <c r="BI9" s="1437"/>
      <c r="BJ9" s="1438"/>
      <c r="BK9" s="1409" t="s">
        <v>168</v>
      </c>
      <c r="BL9" s="1409" t="s">
        <v>1428</v>
      </c>
      <c r="BM9" s="1409" t="s">
        <v>1429</v>
      </c>
      <c r="BN9" s="1409" t="s">
        <v>1430</v>
      </c>
      <c r="BO9" s="1414" t="s">
        <v>190</v>
      </c>
      <c r="BP9" s="1510" t="s">
        <v>1431</v>
      </c>
      <c r="BQ9" s="1422"/>
      <c r="BR9" s="1409" t="s">
        <v>168</v>
      </c>
      <c r="BS9" s="1409" t="s">
        <v>1428</v>
      </c>
      <c r="BT9" s="1409" t="s">
        <v>1429</v>
      </c>
      <c r="BU9" s="1409" t="s">
        <v>190</v>
      </c>
      <c r="BV9" s="1414" t="s">
        <v>1563</v>
      </c>
      <c r="BW9" s="1408" t="s">
        <v>1564</v>
      </c>
      <c r="BX9" s="1422"/>
      <c r="BY9" s="1409" t="s">
        <v>168</v>
      </c>
      <c r="BZ9" s="1409" t="s">
        <v>1428</v>
      </c>
      <c r="CA9" s="1409" t="s">
        <v>1434</v>
      </c>
      <c r="CB9" s="1409" t="s">
        <v>1429</v>
      </c>
      <c r="CC9" s="1409" t="s">
        <v>1435</v>
      </c>
      <c r="CD9" s="1414" t="s">
        <v>1565</v>
      </c>
      <c r="CE9" s="1408" t="s">
        <v>1566</v>
      </c>
      <c r="CF9" s="1422"/>
      <c r="CG9" s="1409" t="s">
        <v>168</v>
      </c>
      <c r="CH9" s="1409" t="s">
        <v>1428</v>
      </c>
      <c r="CI9" s="1409" t="s">
        <v>190</v>
      </c>
      <c r="CJ9" s="1414" t="s">
        <v>1438</v>
      </c>
      <c r="CK9" s="1414" t="s">
        <v>1439</v>
      </c>
      <c r="CL9" s="1435"/>
      <c r="CM9" s="1437"/>
      <c r="CN9" s="1438"/>
      <c r="CO9" s="1409" t="s">
        <v>168</v>
      </c>
      <c r="CP9" s="1409" t="s">
        <v>1428</v>
      </c>
      <c r="CQ9" s="1409" t="s">
        <v>1429</v>
      </c>
      <c r="CR9" s="1409" t="s">
        <v>1430</v>
      </c>
      <c r="CS9" s="1414" t="s">
        <v>190</v>
      </c>
      <c r="CT9" s="1510" t="s">
        <v>1431</v>
      </c>
      <c r="CU9" s="1422"/>
      <c r="CV9" s="1409" t="s">
        <v>168</v>
      </c>
      <c r="CW9" s="1409" t="s">
        <v>1428</v>
      </c>
      <c r="CX9" s="1409" t="s">
        <v>1429</v>
      </c>
      <c r="CY9" s="1409" t="s">
        <v>190</v>
      </c>
      <c r="CZ9" s="1414" t="s">
        <v>1563</v>
      </c>
      <c r="DA9" s="1408" t="s">
        <v>1567</v>
      </c>
      <c r="DB9" s="1422"/>
      <c r="DC9" s="1409" t="s">
        <v>168</v>
      </c>
      <c r="DD9" s="1409" t="s">
        <v>1428</v>
      </c>
      <c r="DE9" s="1409" t="s">
        <v>1434</v>
      </c>
      <c r="DF9" s="1409" t="s">
        <v>1429</v>
      </c>
      <c r="DG9" s="1409" t="s">
        <v>1435</v>
      </c>
      <c r="DH9" s="1414" t="s">
        <v>1565</v>
      </c>
      <c r="DI9" s="1408" t="s">
        <v>1566</v>
      </c>
      <c r="DJ9" s="1422"/>
      <c r="DK9" s="1409" t="s">
        <v>168</v>
      </c>
      <c r="DL9" s="1409" t="s">
        <v>1428</v>
      </c>
      <c r="DM9" s="1409" t="s">
        <v>190</v>
      </c>
      <c r="DN9" s="1414" t="s">
        <v>1568</v>
      </c>
      <c r="DO9" s="1414" t="s">
        <v>1569</v>
      </c>
      <c r="DP9" s="1429"/>
      <c r="DQ9" s="1479"/>
      <c r="DR9" s="1386"/>
      <c r="DS9" s="1422"/>
      <c r="DT9" s="1385" t="s">
        <v>1570</v>
      </c>
      <c r="DU9" s="1385" t="s">
        <v>1571</v>
      </c>
      <c r="DV9" s="1411" t="s">
        <v>1302</v>
      </c>
      <c r="DW9" s="516"/>
      <c r="DX9" s="1401"/>
      <c r="DY9" s="1401"/>
      <c r="DZ9" s="1401"/>
      <c r="EA9" s="1401"/>
      <c r="EB9" s="1401"/>
      <c r="EC9" s="1438"/>
      <c r="ED9" s="1417"/>
      <c r="EE9" s="1408" t="s">
        <v>1572</v>
      </c>
      <c r="EF9" s="1408" t="s">
        <v>1573</v>
      </c>
      <c r="EG9" s="1408" t="s">
        <v>1574</v>
      </c>
      <c r="EH9" s="1414"/>
      <c r="EI9" s="1498"/>
      <c r="EJ9" s="1409"/>
      <c r="EK9" s="1422"/>
      <c r="EL9" s="1422"/>
      <c r="EM9" s="1408" t="s">
        <v>1575</v>
      </c>
      <c r="EN9" s="1497" t="s">
        <v>1573</v>
      </c>
      <c r="EO9" s="1409"/>
      <c r="EP9" s="1479"/>
      <c r="EQ9" s="1422"/>
      <c r="ER9" s="1422"/>
      <c r="ES9" s="1408" t="s">
        <v>1575</v>
      </c>
      <c r="ET9" s="1497" t="s">
        <v>1573</v>
      </c>
      <c r="EU9" s="1409"/>
      <c r="EV9" s="1479"/>
      <c r="EW9" s="1405" t="s">
        <v>1576</v>
      </c>
      <c r="EX9" s="1405" t="s">
        <v>1577</v>
      </c>
      <c r="EY9" s="1406" t="s">
        <v>1578</v>
      </c>
      <c r="EZ9" s="1405" t="s">
        <v>1576</v>
      </c>
      <c r="FA9" s="1405" t="s">
        <v>1577</v>
      </c>
      <c r="FB9" s="1406" t="s">
        <v>1578</v>
      </c>
      <c r="FC9" s="1405" t="s">
        <v>1576</v>
      </c>
      <c r="FD9" s="1405" t="s">
        <v>1577</v>
      </c>
      <c r="FE9" s="1406" t="s">
        <v>1578</v>
      </c>
      <c r="FF9" s="1422"/>
      <c r="FG9" s="1422"/>
      <c r="FH9" s="1408" t="s">
        <v>1575</v>
      </c>
      <c r="FI9" s="1497" t="s">
        <v>1573</v>
      </c>
      <c r="FJ9" s="1409"/>
      <c r="FK9" s="1479"/>
      <c r="FL9" s="1401"/>
      <c r="FM9" s="1401"/>
      <c r="FN9" s="1401"/>
      <c r="FO9" s="1401"/>
      <c r="FP9" s="1401"/>
      <c r="FQ9" s="1401"/>
      <c r="FR9" s="1401"/>
      <c r="FS9" s="1401"/>
      <c r="FT9" s="1401"/>
      <c r="FU9" s="1385" t="s">
        <v>1505</v>
      </c>
      <c r="FV9" s="1401"/>
      <c r="FW9" s="1401"/>
      <c r="FX9" s="1401"/>
      <c r="FY9" s="1401"/>
      <c r="FZ9" s="1401"/>
      <c r="GA9" s="1401"/>
      <c r="GB9" s="1401"/>
      <c r="GC9" s="1401"/>
      <c r="GD9" s="1401"/>
      <c r="GE9" s="1401"/>
      <c r="GF9" s="1401"/>
      <c r="GG9" s="1385" t="s">
        <v>1505</v>
      </c>
      <c r="GH9" s="1422"/>
      <c r="GI9" s="1409"/>
      <c r="GJ9" s="1409"/>
      <c r="GK9" s="1479"/>
      <c r="GL9" s="1414"/>
      <c r="GM9" s="1414"/>
      <c r="GN9" s="1528"/>
      <c r="GO9" s="1386"/>
      <c r="GP9" s="1386"/>
      <c r="GQ9" s="1528"/>
      <c r="GR9" s="1479"/>
      <c r="GS9" s="1479"/>
      <c r="GT9" s="1479"/>
      <c r="GU9" s="1403" t="s">
        <v>1576</v>
      </c>
      <c r="GV9" s="1405" t="s">
        <v>1577</v>
      </c>
      <c r="GW9" s="1406" t="s">
        <v>1578</v>
      </c>
      <c r="GX9" s="1422"/>
      <c r="GY9" s="1409"/>
      <c r="GZ9" s="1409"/>
      <c r="HA9" s="1479"/>
      <c r="HB9" s="1403" t="s">
        <v>1576</v>
      </c>
      <c r="HC9" s="1405" t="s">
        <v>1577</v>
      </c>
      <c r="HD9" s="1406" t="s">
        <v>1578</v>
      </c>
      <c r="HE9" s="1422"/>
      <c r="HF9" s="1409"/>
      <c r="HG9" s="1414"/>
      <c r="HH9" s="1482"/>
      <c r="HI9" s="1405" t="s">
        <v>1576</v>
      </c>
      <c r="HJ9" s="1405" t="s">
        <v>1577</v>
      </c>
      <c r="HK9" s="1406" t="s">
        <v>1578</v>
      </c>
      <c r="HL9" s="1489"/>
      <c r="HM9" s="1489"/>
      <c r="HN9" s="1518"/>
      <c r="HO9" s="1528"/>
      <c r="HP9" s="1531"/>
      <c r="HQ9" s="1490"/>
      <c r="HR9" s="1521"/>
      <c r="HS9" s="1417"/>
      <c r="HT9" s="1490"/>
      <c r="HU9" s="1417"/>
      <c r="HV9" s="1422"/>
      <c r="HW9" s="1490"/>
      <c r="HX9" s="1490"/>
      <c r="HY9" s="1548"/>
      <c r="HZ9" s="1548"/>
      <c r="IA9" s="1490"/>
      <c r="IB9" s="1490"/>
      <c r="IC9" s="1490"/>
      <c r="ID9" s="1490"/>
      <c r="IE9" s="1490"/>
      <c r="IF9" s="1490"/>
      <c r="IG9" s="1422"/>
      <c r="IH9" s="1422"/>
      <c r="II9" s="1417"/>
      <c r="IJ9" s="1401"/>
      <c r="IK9" s="1386"/>
      <c r="IL9" s="1485"/>
      <c r="IM9" s="1458"/>
      <c r="IN9" s="1488"/>
      <c r="IO9" s="1496"/>
      <c r="IP9" s="1496"/>
      <c r="IQ9" s="1496"/>
      <c r="IR9" s="1496"/>
      <c r="IS9" s="1496"/>
      <c r="IT9" s="1496"/>
      <c r="IU9" s="1496"/>
      <c r="IV9" s="1550"/>
      <c r="IW9" s="1452"/>
      <c r="IX9" s="1474"/>
      <c r="IY9" s="1476"/>
      <c r="IZ9" s="1476"/>
      <c r="JA9" s="1452"/>
      <c r="JB9" s="1453"/>
      <c r="JC9" s="1453"/>
      <c r="JD9" s="1453"/>
      <c r="JE9" s="1453"/>
      <c r="JF9" s="1453"/>
      <c r="JG9" s="1461"/>
      <c r="JH9" s="1461"/>
      <c r="JI9" s="1461"/>
      <c r="JJ9" s="1464"/>
      <c r="JK9" s="1525"/>
      <c r="JL9" s="1438"/>
      <c r="JM9" s="1458"/>
      <c r="JN9" s="1458"/>
      <c r="JO9" s="1458"/>
      <c r="JP9" s="1458"/>
      <c r="JQ9" s="1458"/>
      <c r="JR9" s="1438"/>
      <c r="JS9" s="1458"/>
      <c r="JT9" s="1458"/>
      <c r="JU9" s="1458"/>
      <c r="JV9" s="1458"/>
      <c r="JW9" s="1458"/>
      <c r="JX9" s="1458"/>
      <c r="JY9" s="1458"/>
      <c r="JZ9" s="1458"/>
      <c r="KA9" s="1458"/>
      <c r="KB9" s="1458"/>
      <c r="KC9" s="1458"/>
      <c r="KD9" s="1515"/>
      <c r="KE9" s="1396"/>
      <c r="KF9" s="1396"/>
      <c r="KG9" s="1396"/>
      <c r="KH9" s="1512"/>
      <c r="KI9" s="1448"/>
      <c r="KJ9" s="1448"/>
      <c r="KK9" s="1448"/>
      <c r="KL9" s="1448"/>
      <c r="KM9" s="1448"/>
      <c r="KN9" s="1448"/>
      <c r="KO9" s="1448"/>
      <c r="KP9" s="1448"/>
      <c r="KQ9" s="1395"/>
      <c r="KR9" s="1395" t="s">
        <v>1505</v>
      </c>
      <c r="KS9" s="1448"/>
      <c r="KT9" s="1448"/>
      <c r="KU9" s="1448"/>
      <c r="KV9" s="1395"/>
      <c r="KW9" s="1448"/>
      <c r="KX9" s="1395"/>
      <c r="KY9" s="1395"/>
      <c r="KZ9" s="1395"/>
      <c r="LA9" s="1395"/>
      <c r="LB9" s="1395"/>
      <c r="LC9" s="1395" t="s">
        <v>1505</v>
      </c>
      <c r="LD9" s="1448"/>
      <c r="LE9" s="1395"/>
      <c r="LF9" s="1395"/>
      <c r="LG9" s="1395"/>
      <c r="LH9" s="1395" t="s">
        <v>1505</v>
      </c>
      <c r="LI9" s="1388"/>
      <c r="LJ9" s="1395"/>
      <c r="LK9" s="1395"/>
      <c r="LL9" s="1395"/>
      <c r="LM9" s="1395"/>
      <c r="LN9" s="1395"/>
      <c r="LO9" s="1455"/>
      <c r="LP9" s="1395" t="s">
        <v>1505</v>
      </c>
      <c r="LQ9" s="1505"/>
      <c r="LR9" s="1448"/>
      <c r="LS9" s="1448"/>
      <c r="LT9" s="1448"/>
      <c r="LU9" s="1448"/>
      <c r="LV9" s="1448"/>
      <c r="LW9" s="1448"/>
      <c r="LX9" s="1448"/>
      <c r="LY9" s="1448"/>
      <c r="LZ9" s="1395"/>
      <c r="MA9" s="1395" t="s">
        <v>1505</v>
      </c>
      <c r="MB9" s="1448"/>
      <c r="MC9" s="1448"/>
      <c r="MD9" s="1448"/>
      <c r="ME9" s="1395"/>
      <c r="MF9" s="1448"/>
      <c r="MG9" s="1395"/>
      <c r="MH9" s="1395"/>
      <c r="MI9" s="1395"/>
      <c r="MJ9" s="1395"/>
      <c r="MK9" s="1395"/>
      <c r="ML9" s="1395"/>
      <c r="MM9" s="1395" t="s">
        <v>1505</v>
      </c>
      <c r="MN9" s="1388"/>
      <c r="MO9" s="1398"/>
      <c r="MP9" s="1398" t="s">
        <v>1579</v>
      </c>
      <c r="MQ9" s="1388" t="s">
        <v>1580</v>
      </c>
      <c r="MR9" s="1388" t="s">
        <v>1581</v>
      </c>
      <c r="MS9" s="1388" t="s">
        <v>1582</v>
      </c>
      <c r="MT9" s="1388" t="s">
        <v>1583</v>
      </c>
      <c r="MU9" s="1388" t="s">
        <v>1584</v>
      </c>
      <c r="MV9" s="1388" t="s">
        <v>1585</v>
      </c>
      <c r="MW9" s="1388" t="s">
        <v>1586</v>
      </c>
      <c r="MX9" s="1388" t="s">
        <v>1587</v>
      </c>
      <c r="MY9" s="1390" t="s">
        <v>1302</v>
      </c>
      <c r="MZ9" s="1398" t="s">
        <v>1588</v>
      </c>
      <c r="NA9" s="1388" t="s">
        <v>1580</v>
      </c>
      <c r="NB9" s="1388" t="s">
        <v>1581</v>
      </c>
      <c r="NC9" s="1388" t="s">
        <v>1582</v>
      </c>
      <c r="ND9" s="1388" t="s">
        <v>1583</v>
      </c>
      <c r="NE9" s="1388" t="s">
        <v>1584</v>
      </c>
      <c r="NF9" s="1388" t="s">
        <v>1585</v>
      </c>
      <c r="NG9" s="1388" t="s">
        <v>1586</v>
      </c>
      <c r="NH9" s="1388" t="s">
        <v>1587</v>
      </c>
      <c r="NI9" s="1390" t="s">
        <v>1302</v>
      </c>
      <c r="NJ9" s="1393"/>
      <c r="NK9" s="1393" t="s">
        <v>1589</v>
      </c>
      <c r="NL9" s="1394" t="s">
        <v>1590</v>
      </c>
      <c r="NM9" s="1395"/>
      <c r="NN9" s="1395"/>
      <c r="NO9" s="1395"/>
      <c r="NP9" s="1395"/>
      <c r="NQ9" s="1395"/>
      <c r="NR9" s="1395" t="s">
        <v>1505</v>
      </c>
      <c r="NS9" s="1395"/>
      <c r="NT9" s="1395"/>
      <c r="NU9" s="1395"/>
      <c r="NV9" s="1395"/>
      <c r="NW9" s="1395"/>
      <c r="NX9" s="1395"/>
      <c r="NY9" s="1395"/>
      <c r="NZ9" s="1395"/>
      <c r="OA9" s="1382" t="s">
        <v>1505</v>
      </c>
      <c r="OB9" s="1273"/>
    </row>
    <row r="10" spans="1:392" s="399" customFormat="1">
      <c r="A10" s="1417"/>
      <c r="B10" s="1510"/>
      <c r="C10" s="1510"/>
      <c r="D10" s="1417"/>
      <c r="E10" s="1592"/>
      <c r="F10" s="1610"/>
      <c r="G10" s="1594"/>
      <c r="H10" s="1409"/>
      <c r="I10" s="1510"/>
      <c r="J10" s="1596"/>
      <c r="K10" s="1548"/>
      <c r="L10" s="1558"/>
      <c r="M10" s="1429"/>
      <c r="N10" s="1577"/>
      <c r="O10" s="1577"/>
      <c r="P10" s="1510"/>
      <c r="Q10" s="1409"/>
      <c r="R10" s="1510"/>
      <c r="S10" s="1510"/>
      <c r="T10" s="1401"/>
      <c r="U10" s="1536"/>
      <c r="V10" s="1536"/>
      <c r="W10" s="1536"/>
      <c r="X10" s="1536"/>
      <c r="Y10" s="1536"/>
      <c r="Z10" s="1536"/>
      <c r="AA10" s="1536"/>
      <c r="AB10" s="1536"/>
      <c r="AC10" s="1536"/>
      <c r="AD10" s="1536"/>
      <c r="AE10" s="1452"/>
      <c r="AF10" s="1437"/>
      <c r="AG10" s="1438"/>
      <c r="AH10" s="1452"/>
      <c r="AI10" s="1452"/>
      <c r="AJ10" s="1452"/>
      <c r="AK10" s="1452"/>
      <c r="AL10" s="1452"/>
      <c r="AM10" s="1452"/>
      <c r="AN10" s="1438"/>
      <c r="AO10" s="1452"/>
      <c r="AP10" s="1452"/>
      <c r="AQ10" s="1452"/>
      <c r="AR10" s="1452"/>
      <c r="AS10" s="1452"/>
      <c r="AT10" s="1452"/>
      <c r="AU10" s="1438"/>
      <c r="AV10" s="1452"/>
      <c r="AW10" s="1452"/>
      <c r="AX10" s="1452"/>
      <c r="AY10" s="1452"/>
      <c r="AZ10" s="1452"/>
      <c r="BA10" s="1452"/>
      <c r="BB10" s="1452"/>
      <c r="BC10" s="1438"/>
      <c r="BD10" s="1452"/>
      <c r="BE10" s="1452"/>
      <c r="BF10" s="1452"/>
      <c r="BG10" s="1452"/>
      <c r="BH10" s="1508"/>
      <c r="BI10" s="1437"/>
      <c r="BJ10" s="1438"/>
      <c r="BK10" s="1409"/>
      <c r="BL10" s="1409"/>
      <c r="BM10" s="1409"/>
      <c r="BN10" s="1409"/>
      <c r="BO10" s="1414"/>
      <c r="BP10" s="1510"/>
      <c r="BQ10" s="1422"/>
      <c r="BR10" s="1409"/>
      <c r="BS10" s="1409"/>
      <c r="BT10" s="1409"/>
      <c r="BU10" s="1409"/>
      <c r="BV10" s="1414"/>
      <c r="BW10" s="1409"/>
      <c r="BX10" s="1422"/>
      <c r="BY10" s="1409"/>
      <c r="BZ10" s="1409"/>
      <c r="CA10" s="1409"/>
      <c r="CB10" s="1409"/>
      <c r="CC10" s="1409"/>
      <c r="CD10" s="1414"/>
      <c r="CE10" s="1409"/>
      <c r="CF10" s="1422"/>
      <c r="CG10" s="1409"/>
      <c r="CH10" s="1409"/>
      <c r="CI10" s="1409"/>
      <c r="CJ10" s="1414"/>
      <c r="CK10" s="1414"/>
      <c r="CL10" s="1435"/>
      <c r="CM10" s="1437"/>
      <c r="CN10" s="1438"/>
      <c r="CO10" s="1409"/>
      <c r="CP10" s="1409"/>
      <c r="CQ10" s="1409"/>
      <c r="CR10" s="1409"/>
      <c r="CS10" s="1414"/>
      <c r="CT10" s="1510"/>
      <c r="CU10" s="1422"/>
      <c r="CV10" s="1409"/>
      <c r="CW10" s="1409"/>
      <c r="CX10" s="1409"/>
      <c r="CY10" s="1409"/>
      <c r="CZ10" s="1414"/>
      <c r="DA10" s="1409"/>
      <c r="DB10" s="1422"/>
      <c r="DC10" s="1409"/>
      <c r="DD10" s="1409"/>
      <c r="DE10" s="1409"/>
      <c r="DF10" s="1409"/>
      <c r="DG10" s="1409"/>
      <c r="DH10" s="1414"/>
      <c r="DI10" s="1409"/>
      <c r="DJ10" s="1422"/>
      <c r="DK10" s="1409"/>
      <c r="DL10" s="1409"/>
      <c r="DM10" s="1409"/>
      <c r="DN10" s="1414"/>
      <c r="DO10" s="1414"/>
      <c r="DP10" s="1429"/>
      <c r="DQ10" s="1479"/>
      <c r="DR10" s="1386"/>
      <c r="DS10" s="1422"/>
      <c r="DT10" s="1386"/>
      <c r="DU10" s="1386"/>
      <c r="DV10" s="1412"/>
      <c r="DW10" s="1385" t="s">
        <v>1505</v>
      </c>
      <c r="DX10" s="1401"/>
      <c r="DY10" s="1401"/>
      <c r="DZ10" s="1401"/>
      <c r="EA10" s="1401"/>
      <c r="EB10" s="1401"/>
      <c r="EC10" s="1438"/>
      <c r="ED10" s="1417"/>
      <c r="EE10" s="1409"/>
      <c r="EF10" s="1409"/>
      <c r="EG10" s="1409"/>
      <c r="EH10" s="1414"/>
      <c r="EI10" s="1498"/>
      <c r="EJ10" s="1409"/>
      <c r="EK10" s="1422"/>
      <c r="EL10" s="1422"/>
      <c r="EM10" s="1409"/>
      <c r="EN10" s="1414"/>
      <c r="EO10" s="1409"/>
      <c r="EP10" s="1479"/>
      <c r="EQ10" s="1422"/>
      <c r="ER10" s="1422"/>
      <c r="ES10" s="1409"/>
      <c r="ET10" s="1414"/>
      <c r="EU10" s="1409"/>
      <c r="EV10" s="1479"/>
      <c r="EW10" s="1403"/>
      <c r="EX10" s="1403"/>
      <c r="EY10" s="1407"/>
      <c r="EZ10" s="1403"/>
      <c r="FA10" s="1403"/>
      <c r="FB10" s="1407"/>
      <c r="FC10" s="1403"/>
      <c r="FD10" s="1403"/>
      <c r="FE10" s="1407"/>
      <c r="FF10" s="1422"/>
      <c r="FG10" s="1422"/>
      <c r="FH10" s="1409"/>
      <c r="FI10" s="1414"/>
      <c r="FJ10" s="1409"/>
      <c r="FK10" s="1479"/>
      <c r="FL10" s="1401"/>
      <c r="FM10" s="1401"/>
      <c r="FN10" s="1401"/>
      <c r="FO10" s="1401"/>
      <c r="FP10" s="1401"/>
      <c r="FQ10" s="1401"/>
      <c r="FR10" s="1401"/>
      <c r="FS10" s="1401"/>
      <c r="FT10" s="1401"/>
      <c r="FU10" s="1401"/>
      <c r="FV10" s="1401"/>
      <c r="FW10" s="1401"/>
      <c r="FX10" s="1401"/>
      <c r="FY10" s="1401"/>
      <c r="FZ10" s="1401"/>
      <c r="GA10" s="1401"/>
      <c r="GB10" s="1401"/>
      <c r="GC10" s="1401"/>
      <c r="GD10" s="1401"/>
      <c r="GE10" s="1401"/>
      <c r="GF10" s="1401"/>
      <c r="GG10" s="1401"/>
      <c r="GH10" s="1422"/>
      <c r="GI10" s="1409"/>
      <c r="GJ10" s="1409"/>
      <c r="GK10" s="1479"/>
      <c r="GL10" s="1414"/>
      <c r="GM10" s="1414"/>
      <c r="GN10" s="1528"/>
      <c r="GO10" s="1386"/>
      <c r="GP10" s="1386"/>
      <c r="GQ10" s="1528"/>
      <c r="GR10" s="1479"/>
      <c r="GS10" s="1479"/>
      <c r="GT10" s="1479"/>
      <c r="GU10" s="1403"/>
      <c r="GV10" s="1403"/>
      <c r="GW10" s="1407"/>
      <c r="GX10" s="1422"/>
      <c r="GY10" s="1409"/>
      <c r="GZ10" s="1409"/>
      <c r="HA10" s="1479"/>
      <c r="HB10" s="1403"/>
      <c r="HC10" s="1403"/>
      <c r="HD10" s="1407"/>
      <c r="HE10" s="1422"/>
      <c r="HF10" s="1409"/>
      <c r="HG10" s="1414"/>
      <c r="HH10" s="1482"/>
      <c r="HI10" s="1403"/>
      <c r="HJ10" s="1403"/>
      <c r="HK10" s="1516"/>
      <c r="HL10" s="1489"/>
      <c r="HM10" s="1489"/>
      <c r="HN10" s="1518"/>
      <c r="HO10" s="1528"/>
      <c r="HP10" s="1531"/>
      <c r="HQ10" s="1490"/>
      <c r="HR10" s="1521"/>
      <c r="HS10" s="1417"/>
      <c r="HT10" s="1490"/>
      <c r="HU10" s="1417"/>
      <c r="HV10" s="1422"/>
      <c r="HW10" s="1490"/>
      <c r="HX10" s="1490"/>
      <c r="HY10" s="1548"/>
      <c r="HZ10" s="1548"/>
      <c r="IA10" s="1490"/>
      <c r="IB10" s="1490"/>
      <c r="IC10" s="1490"/>
      <c r="ID10" s="1490"/>
      <c r="IE10" s="1490"/>
      <c r="IF10" s="1490"/>
      <c r="IG10" s="1422"/>
      <c r="IH10" s="1422"/>
      <c r="II10" s="1417"/>
      <c r="IJ10" s="1401"/>
      <c r="IK10" s="1386"/>
      <c r="IL10" s="1485"/>
      <c r="IM10" s="1458"/>
      <c r="IN10" s="1488"/>
      <c r="IO10" s="1496"/>
      <c r="IP10" s="1496"/>
      <c r="IQ10" s="1496"/>
      <c r="IR10" s="1496"/>
      <c r="IS10" s="1496"/>
      <c r="IT10" s="1496"/>
      <c r="IU10" s="1496"/>
      <c r="IV10" s="1550"/>
      <c r="IW10" s="1452"/>
      <c r="IX10" s="1474"/>
      <c r="IY10" s="1476"/>
      <c r="IZ10" s="1476"/>
      <c r="JA10" s="1452"/>
      <c r="JB10" s="1453"/>
      <c r="JC10" s="1453"/>
      <c r="JD10" s="1453"/>
      <c r="JE10" s="1453"/>
      <c r="JF10" s="1453"/>
      <c r="JG10" s="1461"/>
      <c r="JH10" s="1461"/>
      <c r="JI10" s="1461"/>
      <c r="JJ10" s="1464"/>
      <c r="JK10" s="1525"/>
      <c r="JL10" s="1438"/>
      <c r="JM10" s="1458"/>
      <c r="JN10" s="1458"/>
      <c r="JO10" s="1458"/>
      <c r="JP10" s="1458"/>
      <c r="JQ10" s="1458"/>
      <c r="JR10" s="1438"/>
      <c r="JS10" s="1458"/>
      <c r="JT10" s="1458"/>
      <c r="JU10" s="1458"/>
      <c r="JV10" s="1458"/>
      <c r="JW10" s="1458"/>
      <c r="JX10" s="1458"/>
      <c r="JY10" s="1458"/>
      <c r="JZ10" s="1458"/>
      <c r="KA10" s="1458"/>
      <c r="KB10" s="1458"/>
      <c r="KC10" s="1458"/>
      <c r="KD10" s="1515"/>
      <c r="KE10" s="1396"/>
      <c r="KF10" s="1396"/>
      <c r="KG10" s="1396"/>
      <c r="KH10" s="1512"/>
      <c r="KI10" s="1448"/>
      <c r="KJ10" s="1448"/>
      <c r="KK10" s="1448"/>
      <c r="KL10" s="1448"/>
      <c r="KM10" s="1448"/>
      <c r="KN10" s="1448"/>
      <c r="KO10" s="1448"/>
      <c r="KP10" s="1448"/>
      <c r="KQ10" s="1395"/>
      <c r="KR10" s="1396"/>
      <c r="KS10" s="1448"/>
      <c r="KT10" s="1448"/>
      <c r="KU10" s="1448"/>
      <c r="KV10" s="1395"/>
      <c r="KW10" s="1448"/>
      <c r="KX10" s="1395"/>
      <c r="KY10" s="1395"/>
      <c r="KZ10" s="1395"/>
      <c r="LA10" s="1395"/>
      <c r="LB10" s="1395"/>
      <c r="LC10" s="1396"/>
      <c r="LD10" s="1448"/>
      <c r="LE10" s="1395"/>
      <c r="LF10" s="1395"/>
      <c r="LG10" s="1395"/>
      <c r="LH10" s="1396"/>
      <c r="LI10" s="1388"/>
      <c r="LJ10" s="1395"/>
      <c r="LK10" s="1395"/>
      <c r="LL10" s="1395"/>
      <c r="LM10" s="1395"/>
      <c r="LN10" s="1395"/>
      <c r="LO10" s="1455"/>
      <c r="LP10" s="1396"/>
      <c r="LQ10" s="1505"/>
      <c r="LR10" s="1448"/>
      <c r="LS10" s="1448"/>
      <c r="LT10" s="1448"/>
      <c r="LU10" s="1448"/>
      <c r="LV10" s="1448"/>
      <c r="LW10" s="1448"/>
      <c r="LX10" s="1448"/>
      <c r="LY10" s="1448"/>
      <c r="LZ10" s="1395"/>
      <c r="MA10" s="1396"/>
      <c r="MB10" s="1448"/>
      <c r="MC10" s="1448"/>
      <c r="MD10" s="1448"/>
      <c r="ME10" s="1395"/>
      <c r="MF10" s="1448"/>
      <c r="MG10" s="1395"/>
      <c r="MH10" s="1395"/>
      <c r="MI10" s="1395"/>
      <c r="MJ10" s="1395"/>
      <c r="MK10" s="1395"/>
      <c r="ML10" s="1395"/>
      <c r="MM10" s="1396"/>
      <c r="MN10" s="1388"/>
      <c r="MO10" s="1398"/>
      <c r="MP10" s="1399"/>
      <c r="MQ10" s="1273"/>
      <c r="MR10" s="1273"/>
      <c r="MS10" s="1273"/>
      <c r="MT10" s="1273"/>
      <c r="MU10" s="1388"/>
      <c r="MV10" s="1388"/>
      <c r="MW10" s="1388"/>
      <c r="MX10" s="1273"/>
      <c r="MY10" s="1391"/>
      <c r="MZ10" s="1399"/>
      <c r="NA10" s="1273"/>
      <c r="NB10" s="1273"/>
      <c r="NC10" s="1273"/>
      <c r="ND10" s="1273"/>
      <c r="NE10" s="1388"/>
      <c r="NF10" s="1388"/>
      <c r="NG10" s="1388"/>
      <c r="NH10" s="1273"/>
      <c r="NI10" s="1391"/>
      <c r="NJ10" s="1393"/>
      <c r="NK10" s="1393"/>
      <c r="NL10" s="1394"/>
      <c r="NM10" s="1395"/>
      <c r="NN10" s="1395"/>
      <c r="NO10" s="1395"/>
      <c r="NP10" s="1395"/>
      <c r="NQ10" s="1395"/>
      <c r="NR10" s="1396"/>
      <c r="NS10" s="1395"/>
      <c r="NT10" s="1395"/>
      <c r="NU10" s="1395"/>
      <c r="NV10" s="1395"/>
      <c r="NW10" s="1395"/>
      <c r="NX10" s="1395"/>
      <c r="NY10" s="1395"/>
      <c r="NZ10" s="1395"/>
      <c r="OA10" s="1383"/>
      <c r="OB10" s="1273"/>
    </row>
    <row r="11" spans="1:392" s="399" customFormat="1">
      <c r="A11" s="1417"/>
      <c r="B11" s="1510"/>
      <c r="C11" s="1510"/>
      <c r="D11" s="1417"/>
      <c r="E11" s="1592"/>
      <c r="F11" s="1610"/>
      <c r="G11" s="1594"/>
      <c r="H11" s="1409"/>
      <c r="I11" s="1510"/>
      <c r="J11" s="1596"/>
      <c r="K11" s="1548"/>
      <c r="L11" s="1558"/>
      <c r="M11" s="1429"/>
      <c r="N11" s="1577"/>
      <c r="O11" s="1577"/>
      <c r="P11" s="1510"/>
      <c r="Q11" s="1409"/>
      <c r="R11" s="1510"/>
      <c r="S11" s="1510"/>
      <c r="T11" s="1401"/>
      <c r="U11" s="1536"/>
      <c r="V11" s="1536"/>
      <c r="W11" s="1536"/>
      <c r="X11" s="1536"/>
      <c r="Y11" s="1536"/>
      <c r="Z11" s="1536"/>
      <c r="AA11" s="1536"/>
      <c r="AB11" s="1536"/>
      <c r="AC11" s="1536"/>
      <c r="AD11" s="1536"/>
      <c r="AE11" s="1452"/>
      <c r="AF11" s="1437"/>
      <c r="AG11" s="1438"/>
      <c r="AH11" s="1452"/>
      <c r="AI11" s="1452"/>
      <c r="AJ11" s="1452"/>
      <c r="AK11" s="1452"/>
      <c r="AL11" s="1452"/>
      <c r="AM11" s="1452"/>
      <c r="AN11" s="1438"/>
      <c r="AO11" s="1452"/>
      <c r="AP11" s="1452"/>
      <c r="AQ11" s="1452"/>
      <c r="AR11" s="1452"/>
      <c r="AS11" s="1452"/>
      <c r="AT11" s="1452"/>
      <c r="AU11" s="1438"/>
      <c r="AV11" s="1452"/>
      <c r="AW11" s="1452"/>
      <c r="AX11" s="1452"/>
      <c r="AY11" s="1452"/>
      <c r="AZ11" s="1452"/>
      <c r="BA11" s="1452"/>
      <c r="BB11" s="1452"/>
      <c r="BC11" s="1438"/>
      <c r="BD11" s="1452"/>
      <c r="BE11" s="1452"/>
      <c r="BF11" s="1452"/>
      <c r="BG11" s="1452"/>
      <c r="BH11" s="1508"/>
      <c r="BI11" s="1437"/>
      <c r="BJ11" s="1438"/>
      <c r="BK11" s="1409"/>
      <c r="BL11" s="1409"/>
      <c r="BM11" s="1409"/>
      <c r="BN11" s="1409"/>
      <c r="BO11" s="1414"/>
      <c r="BP11" s="1510"/>
      <c r="BQ11" s="1422"/>
      <c r="BR11" s="1409"/>
      <c r="BS11" s="1409"/>
      <c r="BT11" s="1409"/>
      <c r="BU11" s="1409"/>
      <c r="BV11" s="1414"/>
      <c r="BW11" s="1409"/>
      <c r="BX11" s="1422"/>
      <c r="BY11" s="1409"/>
      <c r="BZ11" s="1409"/>
      <c r="CA11" s="1409"/>
      <c r="CB11" s="1409"/>
      <c r="CC11" s="1409"/>
      <c r="CD11" s="1414"/>
      <c r="CE11" s="1409"/>
      <c r="CF11" s="1422"/>
      <c r="CG11" s="1409"/>
      <c r="CH11" s="1409"/>
      <c r="CI11" s="1409"/>
      <c r="CJ11" s="1414"/>
      <c r="CK11" s="1414"/>
      <c r="CL11" s="1435"/>
      <c r="CM11" s="1437"/>
      <c r="CN11" s="1438"/>
      <c r="CO11" s="1409"/>
      <c r="CP11" s="1409"/>
      <c r="CQ11" s="1409"/>
      <c r="CR11" s="1409"/>
      <c r="CS11" s="1414"/>
      <c r="CT11" s="1510"/>
      <c r="CU11" s="1422"/>
      <c r="CV11" s="1409"/>
      <c r="CW11" s="1409"/>
      <c r="CX11" s="1409"/>
      <c r="CY11" s="1409"/>
      <c r="CZ11" s="1414"/>
      <c r="DA11" s="1409"/>
      <c r="DB11" s="1422"/>
      <c r="DC11" s="1409"/>
      <c r="DD11" s="1409"/>
      <c r="DE11" s="1409"/>
      <c r="DF11" s="1409"/>
      <c r="DG11" s="1409"/>
      <c r="DH11" s="1414"/>
      <c r="DI11" s="1409"/>
      <c r="DJ11" s="1422"/>
      <c r="DK11" s="1409"/>
      <c r="DL11" s="1409"/>
      <c r="DM11" s="1409"/>
      <c r="DN11" s="1414"/>
      <c r="DO11" s="1414"/>
      <c r="DP11" s="1429"/>
      <c r="DQ11" s="1479"/>
      <c r="DR11" s="1386"/>
      <c r="DS11" s="1422"/>
      <c r="DT11" s="1386"/>
      <c r="DU11" s="1386"/>
      <c r="DV11" s="1412"/>
      <c r="DW11" s="1386"/>
      <c r="DX11" s="1401"/>
      <c r="DY11" s="1401"/>
      <c r="DZ11" s="1401"/>
      <c r="EA11" s="1401"/>
      <c r="EB11" s="1401"/>
      <c r="EC11" s="1438"/>
      <c r="ED11" s="1417"/>
      <c r="EE11" s="1409"/>
      <c r="EF11" s="1409"/>
      <c r="EG11" s="1409"/>
      <c r="EH11" s="1414"/>
      <c r="EI11" s="1498"/>
      <c r="EJ11" s="1409"/>
      <c r="EK11" s="1422"/>
      <c r="EL11" s="1422"/>
      <c r="EM11" s="1409"/>
      <c r="EN11" s="1414"/>
      <c r="EO11" s="1409"/>
      <c r="EP11" s="1479"/>
      <c r="EQ11" s="1422"/>
      <c r="ER11" s="1422"/>
      <c r="ES11" s="1409"/>
      <c r="ET11" s="1414"/>
      <c r="EU11" s="1409"/>
      <c r="EV11" s="1479"/>
      <c r="EW11" s="1403"/>
      <c r="EX11" s="1403"/>
      <c r="EY11" s="1407"/>
      <c r="EZ11" s="1403"/>
      <c r="FA11" s="1403"/>
      <c r="FB11" s="1407"/>
      <c r="FC11" s="1403"/>
      <c r="FD11" s="1403"/>
      <c r="FE11" s="1407"/>
      <c r="FF11" s="1422"/>
      <c r="FG11" s="1422"/>
      <c r="FH11" s="1409"/>
      <c r="FI11" s="1414"/>
      <c r="FJ11" s="1409"/>
      <c r="FK11" s="1479"/>
      <c r="FL11" s="1401"/>
      <c r="FM11" s="1401"/>
      <c r="FN11" s="1401"/>
      <c r="FO11" s="1401"/>
      <c r="FP11" s="1401"/>
      <c r="FQ11" s="1401"/>
      <c r="FR11" s="1401"/>
      <c r="FS11" s="1401"/>
      <c r="FT11" s="1401"/>
      <c r="FU11" s="1401"/>
      <c r="FV11" s="1401"/>
      <c r="FW11" s="1401"/>
      <c r="FX11" s="1401"/>
      <c r="FY11" s="1401"/>
      <c r="FZ11" s="1401"/>
      <c r="GA11" s="1401"/>
      <c r="GB11" s="1401"/>
      <c r="GC11" s="1401"/>
      <c r="GD11" s="1401"/>
      <c r="GE11" s="1401"/>
      <c r="GF11" s="1401"/>
      <c r="GG11" s="1401"/>
      <c r="GH11" s="1422"/>
      <c r="GI11" s="1409"/>
      <c r="GJ11" s="1409"/>
      <c r="GK11" s="1479"/>
      <c r="GL11" s="1414"/>
      <c r="GM11" s="1414"/>
      <c r="GN11" s="1528"/>
      <c r="GO11" s="1386"/>
      <c r="GP11" s="1386"/>
      <c r="GQ11" s="1528"/>
      <c r="GR11" s="1479"/>
      <c r="GS11" s="1479"/>
      <c r="GT11" s="1479"/>
      <c r="GU11" s="1403"/>
      <c r="GV11" s="1403"/>
      <c r="GW11" s="1407"/>
      <c r="GX11" s="1422"/>
      <c r="GY11" s="1409"/>
      <c r="GZ11" s="1409"/>
      <c r="HA11" s="1479"/>
      <c r="HB11" s="1403"/>
      <c r="HC11" s="1403"/>
      <c r="HD11" s="1407"/>
      <c r="HE11" s="1422"/>
      <c r="HF11" s="1409"/>
      <c r="HG11" s="1414"/>
      <c r="HH11" s="1482"/>
      <c r="HI11" s="1403"/>
      <c r="HJ11" s="1403"/>
      <c r="HK11" s="1516"/>
      <c r="HL11" s="1489"/>
      <c r="HM11" s="1489"/>
      <c r="HN11" s="1518"/>
      <c r="HO11" s="1528"/>
      <c r="HP11" s="1531"/>
      <c r="HQ11" s="1490"/>
      <c r="HR11" s="1521"/>
      <c r="HS11" s="1417"/>
      <c r="HT11" s="1490"/>
      <c r="HU11" s="1417"/>
      <c r="HV11" s="1422"/>
      <c r="HW11" s="1490"/>
      <c r="HX11" s="1490"/>
      <c r="HY11" s="1548"/>
      <c r="HZ11" s="1548"/>
      <c r="IA11" s="1490"/>
      <c r="IB11" s="1490"/>
      <c r="IC11" s="1490"/>
      <c r="ID11" s="1490"/>
      <c r="IE11" s="1490"/>
      <c r="IF11" s="1490"/>
      <c r="IG11" s="1422"/>
      <c r="IH11" s="1422"/>
      <c r="II11" s="1417"/>
      <c r="IJ11" s="1401"/>
      <c r="IK11" s="1386"/>
      <c r="IL11" s="1485"/>
      <c r="IM11" s="1458"/>
      <c r="IN11" s="1488"/>
      <c r="IO11" s="1496"/>
      <c r="IP11" s="1496"/>
      <c r="IQ11" s="1496"/>
      <c r="IR11" s="1496"/>
      <c r="IS11" s="1496"/>
      <c r="IT11" s="1496"/>
      <c r="IU11" s="1496"/>
      <c r="IV11" s="1550"/>
      <c r="IW11" s="1452"/>
      <c r="IX11" s="1474"/>
      <c r="IY11" s="1476"/>
      <c r="IZ11" s="1476"/>
      <c r="JA11" s="1452"/>
      <c r="JB11" s="1453"/>
      <c r="JC11" s="1453"/>
      <c r="JD11" s="1453"/>
      <c r="JE11" s="1453"/>
      <c r="JF11" s="1453"/>
      <c r="JG11" s="1461"/>
      <c r="JH11" s="1461"/>
      <c r="JI11" s="1461"/>
      <c r="JJ11" s="1464"/>
      <c r="JK11" s="1525"/>
      <c r="JL11" s="1438"/>
      <c r="JM11" s="1458"/>
      <c r="JN11" s="1458"/>
      <c r="JO11" s="1458"/>
      <c r="JP11" s="1458"/>
      <c r="JQ11" s="1458"/>
      <c r="JR11" s="1438"/>
      <c r="JS11" s="1458"/>
      <c r="JT11" s="1458"/>
      <c r="JU11" s="1458"/>
      <c r="JV11" s="1458"/>
      <c r="JW11" s="1458"/>
      <c r="JX11" s="1458"/>
      <c r="JY11" s="1458"/>
      <c r="JZ11" s="1458"/>
      <c r="KA11" s="1458"/>
      <c r="KB11" s="1458"/>
      <c r="KC11" s="1458"/>
      <c r="KD11" s="1515"/>
      <c r="KE11" s="1396"/>
      <c r="KF11" s="1396"/>
      <c r="KG11" s="1396"/>
      <c r="KH11" s="1512"/>
      <c r="KI11" s="1448"/>
      <c r="KJ11" s="1448"/>
      <c r="KK11" s="1448"/>
      <c r="KL11" s="1448"/>
      <c r="KM11" s="1448"/>
      <c r="KN11" s="1448"/>
      <c r="KO11" s="1448"/>
      <c r="KP11" s="1448"/>
      <c r="KQ11" s="1395"/>
      <c r="KR11" s="1396"/>
      <c r="KS11" s="1448"/>
      <c r="KT11" s="1448"/>
      <c r="KU11" s="1448"/>
      <c r="KV11" s="1395"/>
      <c r="KW11" s="1448"/>
      <c r="KX11" s="1395"/>
      <c r="KY11" s="1395"/>
      <c r="KZ11" s="1395"/>
      <c r="LA11" s="1395"/>
      <c r="LB11" s="1395"/>
      <c r="LC11" s="1396"/>
      <c r="LD11" s="1448"/>
      <c r="LE11" s="1395"/>
      <c r="LF11" s="1395"/>
      <c r="LG11" s="1395"/>
      <c r="LH11" s="1396"/>
      <c r="LI11" s="1388"/>
      <c r="LJ11" s="1395"/>
      <c r="LK11" s="1395"/>
      <c r="LL11" s="1395"/>
      <c r="LM11" s="1395"/>
      <c r="LN11" s="1395"/>
      <c r="LO11" s="1455"/>
      <c r="LP11" s="1396"/>
      <c r="LQ11" s="1505"/>
      <c r="LR11" s="1448"/>
      <c r="LS11" s="1448"/>
      <c r="LT11" s="1448"/>
      <c r="LU11" s="1448"/>
      <c r="LV11" s="1448"/>
      <c r="LW11" s="1448"/>
      <c r="LX11" s="1448"/>
      <c r="LY11" s="1448"/>
      <c r="LZ11" s="1395"/>
      <c r="MA11" s="1396"/>
      <c r="MB11" s="1448"/>
      <c r="MC11" s="1448"/>
      <c r="MD11" s="1448"/>
      <c r="ME11" s="1395"/>
      <c r="MF11" s="1448"/>
      <c r="MG11" s="1395"/>
      <c r="MH11" s="1395"/>
      <c r="MI11" s="1395"/>
      <c r="MJ11" s="1395"/>
      <c r="MK11" s="1395"/>
      <c r="ML11" s="1395"/>
      <c r="MM11" s="1396"/>
      <c r="MN11" s="1388"/>
      <c r="MO11" s="1398"/>
      <c r="MP11" s="1399"/>
      <c r="MQ11" s="1273"/>
      <c r="MR11" s="1273"/>
      <c r="MS11" s="1273"/>
      <c r="MT11" s="1273"/>
      <c r="MU11" s="1388"/>
      <c r="MV11" s="1388"/>
      <c r="MW11" s="1388"/>
      <c r="MX11" s="1273"/>
      <c r="MY11" s="1391"/>
      <c r="MZ11" s="1399"/>
      <c r="NA11" s="1273"/>
      <c r="NB11" s="1273"/>
      <c r="NC11" s="1273"/>
      <c r="ND11" s="1273"/>
      <c r="NE11" s="1388"/>
      <c r="NF11" s="1388"/>
      <c r="NG11" s="1388"/>
      <c r="NH11" s="1273"/>
      <c r="NI11" s="1391"/>
      <c r="NJ11" s="1393"/>
      <c r="NK11" s="1393"/>
      <c r="NL11" s="1394"/>
      <c r="NM11" s="1395"/>
      <c r="NN11" s="1395"/>
      <c r="NO11" s="1395"/>
      <c r="NP11" s="1395"/>
      <c r="NQ11" s="1395"/>
      <c r="NR11" s="1396"/>
      <c r="NS11" s="1395"/>
      <c r="NT11" s="1395"/>
      <c r="NU11" s="1395"/>
      <c r="NV11" s="1395"/>
      <c r="NW11" s="1395"/>
      <c r="NX11" s="1395"/>
      <c r="NY11" s="1395"/>
      <c r="NZ11" s="1395"/>
      <c r="OA11" s="1383"/>
      <c r="OB11" s="1273"/>
    </row>
    <row r="12" spans="1:392" s="399" customFormat="1" ht="58.9" customHeight="1">
      <c r="A12" s="1417"/>
      <c r="B12" s="1510"/>
      <c r="C12" s="1510"/>
      <c r="D12" s="1417"/>
      <c r="E12" s="1592"/>
      <c r="F12" s="1611"/>
      <c r="G12" s="1595"/>
      <c r="H12" s="1410"/>
      <c r="I12" s="1510"/>
      <c r="J12" s="1596"/>
      <c r="K12" s="1548"/>
      <c r="L12" s="1558"/>
      <c r="M12" s="1430"/>
      <c r="N12" s="1578"/>
      <c r="O12" s="1578"/>
      <c r="P12" s="1510"/>
      <c r="Q12" s="1410"/>
      <c r="R12" s="1510"/>
      <c r="S12" s="1510"/>
      <c r="T12" s="1402"/>
      <c r="U12" s="1537"/>
      <c r="V12" s="1537"/>
      <c r="W12" s="1537"/>
      <c r="X12" s="1537"/>
      <c r="Y12" s="1537"/>
      <c r="Z12" s="1537"/>
      <c r="AA12" s="1537"/>
      <c r="AB12" s="1537"/>
      <c r="AC12" s="1537"/>
      <c r="AD12" s="1537"/>
      <c r="AE12" s="1421"/>
      <c r="AF12" s="1557"/>
      <c r="AG12" s="1439"/>
      <c r="AH12" s="1452"/>
      <c r="AI12" s="1452"/>
      <c r="AJ12" s="1452"/>
      <c r="AK12" s="1452"/>
      <c r="AL12" s="1452"/>
      <c r="AM12" s="1452"/>
      <c r="AN12" s="1439"/>
      <c r="AO12" s="1452"/>
      <c r="AP12" s="1452"/>
      <c r="AQ12" s="1452"/>
      <c r="AR12" s="1452"/>
      <c r="AS12" s="1452"/>
      <c r="AT12" s="1452"/>
      <c r="AU12" s="1439"/>
      <c r="AV12" s="1452"/>
      <c r="AW12" s="1452"/>
      <c r="AX12" s="1452"/>
      <c r="AY12" s="1452"/>
      <c r="AZ12" s="1452"/>
      <c r="BA12" s="1452"/>
      <c r="BB12" s="1452"/>
      <c r="BC12" s="1439"/>
      <c r="BD12" s="1452"/>
      <c r="BE12" s="1452"/>
      <c r="BF12" s="1452"/>
      <c r="BG12" s="1452"/>
      <c r="BH12" s="1508"/>
      <c r="BI12" s="1437"/>
      <c r="BJ12" s="1439"/>
      <c r="BK12" s="1410"/>
      <c r="BL12" s="1410"/>
      <c r="BM12" s="1410"/>
      <c r="BN12" s="1410"/>
      <c r="BO12" s="1415"/>
      <c r="BP12" s="1510"/>
      <c r="BQ12" s="1423"/>
      <c r="BR12" s="1410"/>
      <c r="BS12" s="1410"/>
      <c r="BT12" s="1410"/>
      <c r="BU12" s="1410"/>
      <c r="BV12" s="1415"/>
      <c r="BW12" s="1410"/>
      <c r="BX12" s="1423"/>
      <c r="BY12" s="1410"/>
      <c r="BZ12" s="1410"/>
      <c r="CA12" s="1410"/>
      <c r="CB12" s="1410"/>
      <c r="CC12" s="1410"/>
      <c r="CD12" s="1415"/>
      <c r="CE12" s="1410"/>
      <c r="CF12" s="1423"/>
      <c r="CG12" s="1410"/>
      <c r="CH12" s="1410"/>
      <c r="CI12" s="1410"/>
      <c r="CJ12" s="1415"/>
      <c r="CK12" s="1415"/>
      <c r="CL12" s="1436"/>
      <c r="CM12" s="1437"/>
      <c r="CN12" s="1439"/>
      <c r="CO12" s="1410"/>
      <c r="CP12" s="1410"/>
      <c r="CQ12" s="1410"/>
      <c r="CR12" s="1410"/>
      <c r="CS12" s="1415"/>
      <c r="CT12" s="1510"/>
      <c r="CU12" s="1423"/>
      <c r="CV12" s="1410"/>
      <c r="CW12" s="1410"/>
      <c r="CX12" s="1410"/>
      <c r="CY12" s="1410"/>
      <c r="CZ12" s="1415"/>
      <c r="DA12" s="1410"/>
      <c r="DB12" s="1423"/>
      <c r="DC12" s="1410"/>
      <c r="DD12" s="1410"/>
      <c r="DE12" s="1410"/>
      <c r="DF12" s="1410"/>
      <c r="DG12" s="1410"/>
      <c r="DH12" s="1415"/>
      <c r="DI12" s="1410"/>
      <c r="DJ12" s="1423"/>
      <c r="DK12" s="1410"/>
      <c r="DL12" s="1410"/>
      <c r="DM12" s="1410"/>
      <c r="DN12" s="1415"/>
      <c r="DO12" s="1415"/>
      <c r="DP12" s="1430"/>
      <c r="DQ12" s="1480"/>
      <c r="DR12" s="1387"/>
      <c r="DS12" s="1423"/>
      <c r="DT12" s="1387"/>
      <c r="DU12" s="1387"/>
      <c r="DV12" s="1413"/>
      <c r="DW12" s="1387"/>
      <c r="DX12" s="1402"/>
      <c r="DY12" s="1402"/>
      <c r="DZ12" s="1402"/>
      <c r="EA12" s="1402"/>
      <c r="EB12" s="1402"/>
      <c r="EC12" s="1438"/>
      <c r="ED12" s="1385"/>
      <c r="EE12" s="1410"/>
      <c r="EF12" s="1410"/>
      <c r="EG12" s="1410"/>
      <c r="EH12" s="1414"/>
      <c r="EI12" s="1411"/>
      <c r="EJ12" s="1410"/>
      <c r="EK12" s="1423"/>
      <c r="EL12" s="1423"/>
      <c r="EM12" s="1410"/>
      <c r="EN12" s="1415"/>
      <c r="EO12" s="1410"/>
      <c r="EP12" s="1480"/>
      <c r="EQ12" s="1423"/>
      <c r="ER12" s="1423"/>
      <c r="ES12" s="1410"/>
      <c r="ET12" s="1415"/>
      <c r="EU12" s="1410"/>
      <c r="EV12" s="1480"/>
      <c r="EW12" s="1404"/>
      <c r="EX12" s="1404"/>
      <c r="EY12" s="1276"/>
      <c r="EZ12" s="1404"/>
      <c r="FA12" s="1404"/>
      <c r="FB12" s="1276"/>
      <c r="FC12" s="1404"/>
      <c r="FD12" s="1404"/>
      <c r="FE12" s="1276"/>
      <c r="FF12" s="1423"/>
      <c r="FG12" s="1423"/>
      <c r="FH12" s="1410"/>
      <c r="FI12" s="1415"/>
      <c r="FJ12" s="1410"/>
      <c r="FK12" s="1480"/>
      <c r="FL12" s="1402"/>
      <c r="FM12" s="1402"/>
      <c r="FN12" s="1402"/>
      <c r="FO12" s="1402"/>
      <c r="FP12" s="1402"/>
      <c r="FQ12" s="1402"/>
      <c r="FR12" s="1402"/>
      <c r="FS12" s="1402"/>
      <c r="FT12" s="1402"/>
      <c r="FU12" s="1402"/>
      <c r="FV12" s="1402"/>
      <c r="FW12" s="1402"/>
      <c r="FX12" s="1402"/>
      <c r="FY12" s="1402"/>
      <c r="FZ12" s="1402"/>
      <c r="GA12" s="1402"/>
      <c r="GB12" s="1402"/>
      <c r="GC12" s="1402"/>
      <c r="GD12" s="1402"/>
      <c r="GE12" s="1402"/>
      <c r="GF12" s="1402"/>
      <c r="GG12" s="1402"/>
      <c r="GH12" s="1423"/>
      <c r="GI12" s="1410"/>
      <c r="GJ12" s="1410"/>
      <c r="GK12" s="1480"/>
      <c r="GL12" s="1415"/>
      <c r="GM12" s="1415"/>
      <c r="GN12" s="1529"/>
      <c r="GO12" s="1387"/>
      <c r="GP12" s="1387"/>
      <c r="GQ12" s="1529"/>
      <c r="GR12" s="1480"/>
      <c r="GS12" s="1480"/>
      <c r="GT12" s="1480"/>
      <c r="GU12" s="1404"/>
      <c r="GV12" s="1404"/>
      <c r="GW12" s="1276"/>
      <c r="GX12" s="1423"/>
      <c r="GY12" s="1410"/>
      <c r="GZ12" s="1410"/>
      <c r="HA12" s="1480"/>
      <c r="HB12" s="1404"/>
      <c r="HC12" s="1404"/>
      <c r="HD12" s="1276"/>
      <c r="HE12" s="1423"/>
      <c r="HF12" s="1410"/>
      <c r="HG12" s="1415"/>
      <c r="HH12" s="1483"/>
      <c r="HI12" s="1404"/>
      <c r="HJ12" s="1404"/>
      <c r="HK12" s="1517"/>
      <c r="HL12" s="1489"/>
      <c r="HM12" s="1489"/>
      <c r="HN12" s="1519"/>
      <c r="HO12" s="1529"/>
      <c r="HP12" s="1531"/>
      <c r="HQ12" s="1490"/>
      <c r="HR12" s="1522"/>
      <c r="HS12" s="1417"/>
      <c r="HT12" s="1490"/>
      <c r="HU12" s="1417"/>
      <c r="HV12" s="1423"/>
      <c r="HW12" s="1490"/>
      <c r="HX12" s="1490"/>
      <c r="HY12" s="1548"/>
      <c r="HZ12" s="1548"/>
      <c r="IA12" s="1490"/>
      <c r="IB12" s="1490"/>
      <c r="IC12" s="1490"/>
      <c r="ID12" s="1490"/>
      <c r="IE12" s="1490"/>
      <c r="IF12" s="1490"/>
      <c r="IG12" s="1423"/>
      <c r="IH12" s="1423"/>
      <c r="II12" s="1417"/>
      <c r="IJ12" s="1402"/>
      <c r="IK12" s="1387"/>
      <c r="IL12" s="1486"/>
      <c r="IM12" s="1459"/>
      <c r="IN12" s="1488"/>
      <c r="IO12" s="1496"/>
      <c r="IP12" s="1496"/>
      <c r="IQ12" s="1496"/>
      <c r="IR12" s="1496"/>
      <c r="IS12" s="1496"/>
      <c r="IT12" s="1496"/>
      <c r="IU12" s="1496"/>
      <c r="IV12" s="1550"/>
      <c r="IW12" s="1452"/>
      <c r="IX12" s="1474"/>
      <c r="IY12" s="1477"/>
      <c r="IZ12" s="1476"/>
      <c r="JA12" s="1452"/>
      <c r="JB12" s="1453"/>
      <c r="JC12" s="1453"/>
      <c r="JD12" s="1453"/>
      <c r="JE12" s="1453"/>
      <c r="JF12" s="1453"/>
      <c r="JG12" s="1462"/>
      <c r="JH12" s="1462"/>
      <c r="JI12" s="1462"/>
      <c r="JJ12" s="1465"/>
      <c r="JK12" s="1526"/>
      <c r="JL12" s="1438"/>
      <c r="JM12" s="1459"/>
      <c r="JN12" s="1459"/>
      <c r="JO12" s="1459"/>
      <c r="JP12" s="1459"/>
      <c r="JQ12" s="1459"/>
      <c r="JR12" s="1438"/>
      <c r="JS12" s="1459"/>
      <c r="JT12" s="1459"/>
      <c r="JU12" s="1459"/>
      <c r="JV12" s="1459"/>
      <c r="JW12" s="1459"/>
      <c r="JX12" s="1459"/>
      <c r="JY12" s="1459"/>
      <c r="JZ12" s="1459"/>
      <c r="KA12" s="1459"/>
      <c r="KB12" s="1459"/>
      <c r="KC12" s="1459"/>
      <c r="KD12" s="1515"/>
      <c r="KE12" s="1397"/>
      <c r="KF12" s="1397"/>
      <c r="KG12" s="1397"/>
      <c r="KH12" s="1513"/>
      <c r="KI12" s="1449"/>
      <c r="KJ12" s="1449"/>
      <c r="KK12" s="1449"/>
      <c r="KL12" s="1449"/>
      <c r="KM12" s="1449"/>
      <c r="KN12" s="1449"/>
      <c r="KO12" s="1449"/>
      <c r="KP12" s="1449"/>
      <c r="KQ12" s="1441"/>
      <c r="KR12" s="1397"/>
      <c r="KS12" s="1449"/>
      <c r="KT12" s="1449"/>
      <c r="KU12" s="1449"/>
      <c r="KV12" s="1441"/>
      <c r="KW12" s="1449"/>
      <c r="KX12" s="1441"/>
      <c r="KY12" s="1441"/>
      <c r="KZ12" s="1441"/>
      <c r="LA12" s="1441"/>
      <c r="LB12" s="1441"/>
      <c r="LC12" s="1397"/>
      <c r="LD12" s="1449"/>
      <c r="LE12" s="1441"/>
      <c r="LF12" s="1441"/>
      <c r="LG12" s="1441"/>
      <c r="LH12" s="1397"/>
      <c r="LI12" s="1389"/>
      <c r="LJ12" s="1441"/>
      <c r="LK12" s="1441"/>
      <c r="LL12" s="1441"/>
      <c r="LM12" s="1441"/>
      <c r="LN12" s="1441"/>
      <c r="LO12" s="1456"/>
      <c r="LP12" s="1397"/>
      <c r="LQ12" s="1506"/>
      <c r="LR12" s="1449"/>
      <c r="LS12" s="1449"/>
      <c r="LT12" s="1449"/>
      <c r="LU12" s="1449"/>
      <c r="LV12" s="1449"/>
      <c r="LW12" s="1449"/>
      <c r="LX12" s="1449"/>
      <c r="LY12" s="1449"/>
      <c r="LZ12" s="1441"/>
      <c r="MA12" s="1397"/>
      <c r="MB12" s="1449"/>
      <c r="MC12" s="1449"/>
      <c r="MD12" s="1449"/>
      <c r="ME12" s="1441"/>
      <c r="MF12" s="1449"/>
      <c r="MG12" s="1441"/>
      <c r="MH12" s="1441"/>
      <c r="MI12" s="1441"/>
      <c r="MJ12" s="1441"/>
      <c r="MK12" s="1441"/>
      <c r="ML12" s="1441"/>
      <c r="MM12" s="1397"/>
      <c r="MN12" s="1389"/>
      <c r="MO12" s="1445"/>
      <c r="MP12" s="1400"/>
      <c r="MQ12" s="1274"/>
      <c r="MR12" s="1274"/>
      <c r="MS12" s="1274"/>
      <c r="MT12" s="1274"/>
      <c r="MU12" s="1389"/>
      <c r="MV12" s="1389"/>
      <c r="MW12" s="1389"/>
      <c r="MX12" s="1274"/>
      <c r="MY12" s="1392"/>
      <c r="MZ12" s="1400"/>
      <c r="NA12" s="1274"/>
      <c r="NB12" s="1274"/>
      <c r="NC12" s="1274"/>
      <c r="ND12" s="1274"/>
      <c r="NE12" s="1389"/>
      <c r="NF12" s="1389"/>
      <c r="NG12" s="1389"/>
      <c r="NH12" s="1274"/>
      <c r="NI12" s="1392"/>
      <c r="NJ12" s="1393"/>
      <c r="NK12" s="1393"/>
      <c r="NL12" s="1394"/>
      <c r="NM12" s="1441"/>
      <c r="NN12" s="1441"/>
      <c r="NO12" s="1441"/>
      <c r="NP12" s="1441"/>
      <c r="NQ12" s="1441"/>
      <c r="NR12" s="1397"/>
      <c r="NS12" s="1441"/>
      <c r="NT12" s="1441"/>
      <c r="NU12" s="1441"/>
      <c r="NV12" s="1441"/>
      <c r="NW12" s="1441"/>
      <c r="NX12" s="1441"/>
      <c r="NY12" s="1441"/>
      <c r="NZ12" s="1441"/>
      <c r="OA12" s="1384"/>
      <c r="OB12" s="1274"/>
    </row>
    <row r="13" spans="1:392" s="399" customFormat="1">
      <c r="A13" s="517">
        <v>1</v>
      </c>
      <c r="B13" s="518">
        <f>A13+1</f>
        <v>2</v>
      </c>
      <c r="C13" s="518">
        <f t="shared" ref="C13:T13" si="18">B13+1</f>
        <v>3</v>
      </c>
      <c r="D13" s="517">
        <f t="shared" si="18"/>
        <v>4</v>
      </c>
      <c r="E13" s="518">
        <f t="shared" si="18"/>
        <v>5</v>
      </c>
      <c r="F13" s="519">
        <f t="shared" si="18"/>
        <v>6</v>
      </c>
      <c r="G13" s="519"/>
      <c r="H13" s="518">
        <f>F13+1</f>
        <v>7</v>
      </c>
      <c r="I13" s="518">
        <f>H13+1</f>
        <v>8</v>
      </c>
      <c r="J13" s="519">
        <f>I13+1</f>
        <v>9</v>
      </c>
      <c r="K13" s="520">
        <f>J13+1</f>
        <v>10</v>
      </c>
      <c r="L13" s="518">
        <f>K13+1</f>
        <v>11</v>
      </c>
      <c r="M13" s="518">
        <f>L13+1</f>
        <v>12</v>
      </c>
      <c r="N13" s="518">
        <f t="shared" ref="N13:S13" si="19">M13+1</f>
        <v>13</v>
      </c>
      <c r="O13" s="518">
        <f t="shared" si="19"/>
        <v>14</v>
      </c>
      <c r="P13" s="518">
        <f t="shared" si="19"/>
        <v>15</v>
      </c>
      <c r="Q13" s="518">
        <f t="shared" si="19"/>
        <v>16</v>
      </c>
      <c r="R13" s="518">
        <f t="shared" si="19"/>
        <v>17</v>
      </c>
      <c r="S13" s="518">
        <f t="shared" si="19"/>
        <v>18</v>
      </c>
      <c r="T13" s="520">
        <f t="shared" si="18"/>
        <v>19</v>
      </c>
      <c r="U13" s="518">
        <f>T13+1</f>
        <v>20</v>
      </c>
      <c r="V13" s="518">
        <f t="shared" ref="V13:AD13" si="20">U13+1</f>
        <v>21</v>
      </c>
      <c r="W13" s="518">
        <f t="shared" si="20"/>
        <v>22</v>
      </c>
      <c r="X13" s="518">
        <f t="shared" si="20"/>
        <v>23</v>
      </c>
      <c r="Y13" s="518">
        <f t="shared" si="20"/>
        <v>24</v>
      </c>
      <c r="Z13" s="518">
        <f t="shared" si="20"/>
        <v>25</v>
      </c>
      <c r="AA13" s="518">
        <f t="shared" si="20"/>
        <v>26</v>
      </c>
      <c r="AB13" s="518">
        <f t="shared" si="20"/>
        <v>27</v>
      </c>
      <c r="AC13" s="518">
        <f t="shared" si="20"/>
        <v>28</v>
      </c>
      <c r="AD13" s="518">
        <f t="shared" si="20"/>
        <v>29</v>
      </c>
      <c r="AE13" s="521">
        <f>AD13+1</f>
        <v>30</v>
      </c>
      <c r="AF13" s="521">
        <f>AE13+1</f>
        <v>31</v>
      </c>
      <c r="AG13" s="521">
        <f t="shared" ref="AG13:BP13" si="21">AF13+1</f>
        <v>32</v>
      </c>
      <c r="AH13" s="521">
        <f t="shared" si="21"/>
        <v>33</v>
      </c>
      <c r="AI13" s="521">
        <f t="shared" si="21"/>
        <v>34</v>
      </c>
      <c r="AJ13" s="521">
        <f t="shared" si="21"/>
        <v>35</v>
      </c>
      <c r="AK13" s="521">
        <f t="shared" si="21"/>
        <v>36</v>
      </c>
      <c r="AL13" s="521">
        <f t="shared" si="21"/>
        <v>37</v>
      </c>
      <c r="AM13" s="521">
        <f t="shared" si="21"/>
        <v>38</v>
      </c>
      <c r="AN13" s="521">
        <f t="shared" si="21"/>
        <v>39</v>
      </c>
      <c r="AO13" s="521">
        <f t="shared" si="21"/>
        <v>40</v>
      </c>
      <c r="AP13" s="521">
        <f t="shared" si="21"/>
        <v>41</v>
      </c>
      <c r="AQ13" s="521">
        <f t="shared" si="21"/>
        <v>42</v>
      </c>
      <c r="AR13" s="521">
        <f t="shared" si="21"/>
        <v>43</v>
      </c>
      <c r="AS13" s="521">
        <f t="shared" si="21"/>
        <v>44</v>
      </c>
      <c r="AT13" s="521">
        <f t="shared" si="21"/>
        <v>45</v>
      </c>
      <c r="AU13" s="521">
        <f t="shared" si="21"/>
        <v>46</v>
      </c>
      <c r="AV13" s="521">
        <f t="shared" si="21"/>
        <v>47</v>
      </c>
      <c r="AW13" s="521">
        <f t="shared" si="21"/>
        <v>48</v>
      </c>
      <c r="AX13" s="521">
        <f t="shared" si="21"/>
        <v>49</v>
      </c>
      <c r="AY13" s="521">
        <f t="shared" si="21"/>
        <v>50</v>
      </c>
      <c r="AZ13" s="521">
        <f t="shared" si="21"/>
        <v>51</v>
      </c>
      <c r="BA13" s="521">
        <f t="shared" si="21"/>
        <v>52</v>
      </c>
      <c r="BB13" s="521">
        <f t="shared" si="21"/>
        <v>53</v>
      </c>
      <c r="BC13" s="521">
        <f t="shared" si="21"/>
        <v>54</v>
      </c>
      <c r="BD13" s="521">
        <f t="shared" si="21"/>
        <v>55</v>
      </c>
      <c r="BE13" s="521">
        <f t="shared" si="21"/>
        <v>56</v>
      </c>
      <c r="BF13" s="521">
        <f t="shared" si="21"/>
        <v>57</v>
      </c>
      <c r="BG13" s="521">
        <f t="shared" si="21"/>
        <v>58</v>
      </c>
      <c r="BH13" s="522">
        <f t="shared" si="21"/>
        <v>59</v>
      </c>
      <c r="BI13" s="522">
        <f t="shared" si="21"/>
        <v>60</v>
      </c>
      <c r="BJ13" s="521">
        <f t="shared" si="21"/>
        <v>61</v>
      </c>
      <c r="BK13" s="518">
        <f t="shared" si="21"/>
        <v>62</v>
      </c>
      <c r="BL13" s="518">
        <f t="shared" si="21"/>
        <v>63</v>
      </c>
      <c r="BM13" s="518">
        <f t="shared" si="21"/>
        <v>64</v>
      </c>
      <c r="BN13" s="518">
        <f t="shared" si="21"/>
        <v>65</v>
      </c>
      <c r="BO13" s="518">
        <f t="shared" si="21"/>
        <v>66</v>
      </c>
      <c r="BP13" s="518">
        <f t="shared" si="21"/>
        <v>67</v>
      </c>
      <c r="BQ13" s="521">
        <f>BP13+1</f>
        <v>68</v>
      </c>
      <c r="BR13" s="518">
        <f t="shared" ref="BR13:DQ13" si="22">BQ13+1</f>
        <v>69</v>
      </c>
      <c r="BS13" s="518">
        <f t="shared" si="22"/>
        <v>70</v>
      </c>
      <c r="BT13" s="518">
        <f t="shared" si="22"/>
        <v>71</v>
      </c>
      <c r="BU13" s="518">
        <f t="shared" si="22"/>
        <v>72</v>
      </c>
      <c r="BV13" s="518">
        <f t="shared" si="22"/>
        <v>73</v>
      </c>
      <c r="BW13" s="518">
        <f t="shared" si="22"/>
        <v>74</v>
      </c>
      <c r="BX13" s="521">
        <f t="shared" si="22"/>
        <v>75</v>
      </c>
      <c r="BY13" s="518">
        <f t="shared" si="22"/>
        <v>76</v>
      </c>
      <c r="BZ13" s="518">
        <f t="shared" si="22"/>
        <v>77</v>
      </c>
      <c r="CA13" s="518">
        <f t="shared" si="22"/>
        <v>78</v>
      </c>
      <c r="CB13" s="518">
        <f t="shared" si="22"/>
        <v>79</v>
      </c>
      <c r="CC13" s="518">
        <f t="shared" si="22"/>
        <v>80</v>
      </c>
      <c r="CD13" s="518">
        <f t="shared" si="22"/>
        <v>81</v>
      </c>
      <c r="CE13" s="518">
        <f t="shared" si="22"/>
        <v>82</v>
      </c>
      <c r="CF13" s="521">
        <f t="shared" si="22"/>
        <v>83</v>
      </c>
      <c r="CG13" s="518">
        <f t="shared" si="22"/>
        <v>84</v>
      </c>
      <c r="CH13" s="518">
        <f t="shared" si="22"/>
        <v>85</v>
      </c>
      <c r="CI13" s="518">
        <f t="shared" si="22"/>
        <v>86</v>
      </c>
      <c r="CJ13" s="518">
        <f t="shared" si="22"/>
        <v>87</v>
      </c>
      <c r="CK13" s="518">
        <f t="shared" si="22"/>
        <v>88</v>
      </c>
      <c r="CL13" s="517">
        <f t="shared" si="22"/>
        <v>89</v>
      </c>
      <c r="CM13" s="521">
        <f t="shared" si="22"/>
        <v>90</v>
      </c>
      <c r="CN13" s="521">
        <f t="shared" si="22"/>
        <v>91</v>
      </c>
      <c r="CO13" s="518">
        <f t="shared" si="22"/>
        <v>92</v>
      </c>
      <c r="CP13" s="518">
        <f t="shared" si="22"/>
        <v>93</v>
      </c>
      <c r="CQ13" s="518">
        <f t="shared" si="22"/>
        <v>94</v>
      </c>
      <c r="CR13" s="518">
        <f t="shared" si="22"/>
        <v>95</v>
      </c>
      <c r="CS13" s="518">
        <f t="shared" si="22"/>
        <v>96</v>
      </c>
      <c r="CT13" s="518">
        <f t="shared" si="22"/>
        <v>97</v>
      </c>
      <c r="CU13" s="521">
        <f t="shared" si="22"/>
        <v>98</v>
      </c>
      <c r="CV13" s="518">
        <f t="shared" si="22"/>
        <v>99</v>
      </c>
      <c r="CW13" s="518">
        <f t="shared" si="22"/>
        <v>100</v>
      </c>
      <c r="CX13" s="518">
        <f t="shared" si="22"/>
        <v>101</v>
      </c>
      <c r="CY13" s="518">
        <f t="shared" si="22"/>
        <v>102</v>
      </c>
      <c r="CZ13" s="518">
        <f t="shared" si="22"/>
        <v>103</v>
      </c>
      <c r="DA13" s="518">
        <f t="shared" si="22"/>
        <v>104</v>
      </c>
      <c r="DB13" s="521">
        <f t="shared" si="22"/>
        <v>105</v>
      </c>
      <c r="DC13" s="518">
        <f t="shared" si="22"/>
        <v>106</v>
      </c>
      <c r="DD13" s="518">
        <f t="shared" si="22"/>
        <v>107</v>
      </c>
      <c r="DE13" s="518">
        <f t="shared" si="22"/>
        <v>108</v>
      </c>
      <c r="DF13" s="518">
        <f t="shared" si="22"/>
        <v>109</v>
      </c>
      <c r="DG13" s="518">
        <f t="shared" si="22"/>
        <v>110</v>
      </c>
      <c r="DH13" s="518">
        <f t="shared" si="22"/>
        <v>111</v>
      </c>
      <c r="DI13" s="518">
        <f t="shared" si="22"/>
        <v>112</v>
      </c>
      <c r="DJ13" s="521">
        <f t="shared" si="22"/>
        <v>113</v>
      </c>
      <c r="DK13" s="518">
        <f t="shared" si="22"/>
        <v>114</v>
      </c>
      <c r="DL13" s="518">
        <f t="shared" si="22"/>
        <v>115</v>
      </c>
      <c r="DM13" s="518">
        <f t="shared" si="22"/>
        <v>116</v>
      </c>
      <c r="DN13" s="523">
        <f t="shared" si="22"/>
        <v>117</v>
      </c>
      <c r="DO13" s="523">
        <f t="shared" si="22"/>
        <v>118</v>
      </c>
      <c r="DP13" s="523">
        <f t="shared" si="22"/>
        <v>119</v>
      </c>
      <c r="DQ13" s="524">
        <f t="shared" si="22"/>
        <v>120</v>
      </c>
      <c r="DR13" s="525">
        <f>DQ13+1</f>
        <v>121</v>
      </c>
      <c r="DS13" s="525">
        <f>DR13+1</f>
        <v>122</v>
      </c>
      <c r="DT13" s="526">
        <f t="shared" ref="DT13:EB13" si="23">DS13+1</f>
        <v>123</v>
      </c>
      <c r="DU13" s="526">
        <f t="shared" si="23"/>
        <v>124</v>
      </c>
      <c r="DV13" s="526">
        <f>DU13+1</f>
        <v>125</v>
      </c>
      <c r="DW13" s="526">
        <f t="shared" si="23"/>
        <v>126</v>
      </c>
      <c r="DX13" s="526">
        <f t="shared" si="23"/>
        <v>127</v>
      </c>
      <c r="DY13" s="526">
        <f t="shared" si="23"/>
        <v>128</v>
      </c>
      <c r="DZ13" s="526">
        <f t="shared" si="23"/>
        <v>129</v>
      </c>
      <c r="EA13" s="526">
        <f t="shared" si="23"/>
        <v>130</v>
      </c>
      <c r="EB13" s="526">
        <f t="shared" si="23"/>
        <v>131</v>
      </c>
      <c r="EC13" s="521">
        <f>EB13+1</f>
        <v>132</v>
      </c>
      <c r="ED13" s="517">
        <f t="shared" ref="ED13:EJ13" si="24">EC13+1</f>
        <v>133</v>
      </c>
      <c r="EE13" s="518">
        <f t="shared" si="24"/>
        <v>134</v>
      </c>
      <c r="EF13" s="518">
        <f t="shared" si="24"/>
        <v>135</v>
      </c>
      <c r="EG13" s="518">
        <f t="shared" si="24"/>
        <v>136</v>
      </c>
      <c r="EH13" s="518">
        <f t="shared" si="24"/>
        <v>137</v>
      </c>
      <c r="EI13" s="517">
        <f t="shared" si="24"/>
        <v>138</v>
      </c>
      <c r="EJ13" s="518">
        <f t="shared" si="24"/>
        <v>139</v>
      </c>
      <c r="EK13" s="520">
        <f>EJ13+1</f>
        <v>140</v>
      </c>
      <c r="EL13" s="520">
        <f t="shared" ref="EL13:EO13" si="25">EK13+1</f>
        <v>141</v>
      </c>
      <c r="EM13" s="518">
        <f t="shared" si="25"/>
        <v>142</v>
      </c>
      <c r="EN13" s="518">
        <f t="shared" si="25"/>
        <v>143</v>
      </c>
      <c r="EO13" s="518">
        <f t="shared" si="25"/>
        <v>144</v>
      </c>
      <c r="EP13" s="519">
        <f>EO13+1</f>
        <v>145</v>
      </c>
      <c r="EQ13" s="520">
        <f>EP13+1</f>
        <v>146</v>
      </c>
      <c r="ER13" s="520">
        <f t="shared" ref="ER13:EU13" si="26">EQ13+1</f>
        <v>147</v>
      </c>
      <c r="ES13" s="518">
        <f t="shared" si="26"/>
        <v>148</v>
      </c>
      <c r="ET13" s="518">
        <f t="shared" si="26"/>
        <v>149</v>
      </c>
      <c r="EU13" s="518">
        <f t="shared" si="26"/>
        <v>150</v>
      </c>
      <c r="EV13" s="519">
        <f>EU13+1</f>
        <v>151</v>
      </c>
      <c r="EW13" s="518">
        <f>EV13+1</f>
        <v>152</v>
      </c>
      <c r="EX13" s="518">
        <f>EW13+1</f>
        <v>153</v>
      </c>
      <c r="EY13" s="519">
        <f>EX13+1</f>
        <v>154</v>
      </c>
      <c r="EZ13" s="518">
        <f t="shared" ref="EZ13:FK13" si="27">EY13+1</f>
        <v>155</v>
      </c>
      <c r="FA13" s="518">
        <f t="shared" si="27"/>
        <v>156</v>
      </c>
      <c r="FB13" s="519">
        <f t="shared" si="27"/>
        <v>157</v>
      </c>
      <c r="FC13" s="518">
        <f t="shared" si="27"/>
        <v>158</v>
      </c>
      <c r="FD13" s="518">
        <f t="shared" si="27"/>
        <v>159</v>
      </c>
      <c r="FE13" s="519">
        <f t="shared" si="27"/>
        <v>160</v>
      </c>
      <c r="FF13" s="520">
        <f t="shared" si="27"/>
        <v>161</v>
      </c>
      <c r="FG13" s="520">
        <f t="shared" si="27"/>
        <v>162</v>
      </c>
      <c r="FH13" s="518">
        <f t="shared" si="27"/>
        <v>163</v>
      </c>
      <c r="FI13" s="518">
        <f t="shared" si="27"/>
        <v>164</v>
      </c>
      <c r="FJ13" s="518">
        <f t="shared" si="27"/>
        <v>165</v>
      </c>
      <c r="FK13" s="519">
        <f t="shared" si="27"/>
        <v>166</v>
      </c>
      <c r="FL13" s="517">
        <f>FK13+1</f>
        <v>167</v>
      </c>
      <c r="FM13" s="517">
        <f t="shared" ref="FM13:GK13" si="28">FL13+1</f>
        <v>168</v>
      </c>
      <c r="FN13" s="517">
        <f t="shared" si="28"/>
        <v>169</v>
      </c>
      <c r="FO13" s="517">
        <f t="shared" si="28"/>
        <v>170</v>
      </c>
      <c r="FP13" s="517">
        <f t="shared" si="28"/>
        <v>171</v>
      </c>
      <c r="FQ13" s="517">
        <f t="shared" si="28"/>
        <v>172</v>
      </c>
      <c r="FR13" s="517">
        <f t="shared" si="28"/>
        <v>173</v>
      </c>
      <c r="FS13" s="517">
        <f t="shared" si="28"/>
        <v>174</v>
      </c>
      <c r="FT13" s="517">
        <f t="shared" si="28"/>
        <v>175</v>
      </c>
      <c r="FU13" s="517">
        <f t="shared" si="28"/>
        <v>176</v>
      </c>
      <c r="FV13" s="517">
        <f t="shared" si="28"/>
        <v>177</v>
      </c>
      <c r="FW13" s="517">
        <f t="shared" si="28"/>
        <v>178</v>
      </c>
      <c r="FX13" s="517">
        <f t="shared" si="28"/>
        <v>179</v>
      </c>
      <c r="FY13" s="517">
        <f t="shared" si="28"/>
        <v>180</v>
      </c>
      <c r="FZ13" s="517">
        <f t="shared" si="28"/>
        <v>181</v>
      </c>
      <c r="GA13" s="517">
        <f t="shared" si="28"/>
        <v>182</v>
      </c>
      <c r="GB13" s="517">
        <f t="shared" si="28"/>
        <v>183</v>
      </c>
      <c r="GC13" s="517">
        <f t="shared" si="28"/>
        <v>184</v>
      </c>
      <c r="GD13" s="517">
        <f t="shared" si="28"/>
        <v>185</v>
      </c>
      <c r="GE13" s="517">
        <f t="shared" si="28"/>
        <v>186</v>
      </c>
      <c r="GF13" s="517">
        <f t="shared" si="28"/>
        <v>187</v>
      </c>
      <c r="GG13" s="517">
        <f t="shared" si="28"/>
        <v>188</v>
      </c>
      <c r="GH13" s="520">
        <f t="shared" si="28"/>
        <v>189</v>
      </c>
      <c r="GI13" s="518">
        <f t="shared" si="28"/>
        <v>190</v>
      </c>
      <c r="GJ13" s="518">
        <f t="shared" si="28"/>
        <v>191</v>
      </c>
      <c r="GK13" s="519">
        <f t="shared" si="28"/>
        <v>192</v>
      </c>
      <c r="GL13" s="518">
        <f>GK13+1</f>
        <v>193</v>
      </c>
      <c r="GM13" s="518">
        <f>GL13+1</f>
        <v>194</v>
      </c>
      <c r="GN13" s="520">
        <f>GM13+1</f>
        <v>195</v>
      </c>
      <c r="GO13" s="519">
        <f>GN13+1</f>
        <v>196</v>
      </c>
      <c r="GP13" s="519">
        <f>GO13+1</f>
        <v>197</v>
      </c>
      <c r="GQ13" s="520">
        <f t="shared" ref="GQ13:HJ13" si="29">GP13+1</f>
        <v>198</v>
      </c>
      <c r="GR13" s="519">
        <f t="shared" si="29"/>
        <v>199</v>
      </c>
      <c r="GS13" s="519">
        <f t="shared" si="29"/>
        <v>200</v>
      </c>
      <c r="GT13" s="519">
        <f t="shared" si="29"/>
        <v>201</v>
      </c>
      <c r="GU13" s="518">
        <f t="shared" si="29"/>
        <v>202</v>
      </c>
      <c r="GV13" s="518">
        <f t="shared" si="29"/>
        <v>203</v>
      </c>
      <c r="GW13" s="519">
        <f t="shared" si="29"/>
        <v>204</v>
      </c>
      <c r="GX13" s="520">
        <f t="shared" si="29"/>
        <v>205</v>
      </c>
      <c r="GY13" s="518">
        <f t="shared" si="29"/>
        <v>206</v>
      </c>
      <c r="GZ13" s="518">
        <f t="shared" si="29"/>
        <v>207</v>
      </c>
      <c r="HA13" s="519">
        <f t="shared" si="29"/>
        <v>208</v>
      </c>
      <c r="HB13" s="518">
        <f t="shared" si="29"/>
        <v>209</v>
      </c>
      <c r="HC13" s="518">
        <f t="shared" si="29"/>
        <v>210</v>
      </c>
      <c r="HD13" s="519">
        <f t="shared" si="29"/>
        <v>211</v>
      </c>
      <c r="HE13" s="520">
        <f t="shared" si="29"/>
        <v>212</v>
      </c>
      <c r="HF13" s="518">
        <f t="shared" si="29"/>
        <v>213</v>
      </c>
      <c r="HG13" s="518">
        <f t="shared" si="29"/>
        <v>214</v>
      </c>
      <c r="HH13" s="519">
        <f t="shared" si="29"/>
        <v>215</v>
      </c>
      <c r="HI13" s="518">
        <f t="shared" si="29"/>
        <v>216</v>
      </c>
      <c r="HJ13" s="518">
        <f t="shared" si="29"/>
        <v>217</v>
      </c>
      <c r="HK13" s="519">
        <f>HJ13+1</f>
        <v>218</v>
      </c>
      <c r="HL13" s="518">
        <f>HK13+1</f>
        <v>219</v>
      </c>
      <c r="HM13" s="518">
        <f>HL13+1</f>
        <v>220</v>
      </c>
      <c r="HN13" s="520">
        <f t="shared" ref="HN13:IH13" si="30">HM13+1</f>
        <v>221</v>
      </c>
      <c r="HO13" s="520">
        <f t="shared" si="30"/>
        <v>222</v>
      </c>
      <c r="HP13" s="520">
        <f t="shared" si="30"/>
        <v>223</v>
      </c>
      <c r="HQ13" s="521">
        <f t="shared" si="30"/>
        <v>224</v>
      </c>
      <c r="HR13" s="518">
        <f t="shared" si="30"/>
        <v>225</v>
      </c>
      <c r="HS13" s="517">
        <f t="shared" si="30"/>
        <v>226</v>
      </c>
      <c r="HT13" s="520">
        <f t="shared" si="30"/>
        <v>227</v>
      </c>
      <c r="HU13" s="517">
        <f t="shared" si="30"/>
        <v>228</v>
      </c>
      <c r="HV13" s="520">
        <f t="shared" si="30"/>
        <v>229</v>
      </c>
      <c r="HW13" s="520">
        <f>HV13+1</f>
        <v>230</v>
      </c>
      <c r="HX13" s="520">
        <f t="shared" si="30"/>
        <v>231</v>
      </c>
      <c r="HY13" s="520">
        <f t="shared" si="30"/>
        <v>232</v>
      </c>
      <c r="HZ13" s="520">
        <f t="shared" si="30"/>
        <v>233</v>
      </c>
      <c r="IA13" s="520">
        <f t="shared" si="30"/>
        <v>234</v>
      </c>
      <c r="IB13" s="520">
        <f t="shared" si="30"/>
        <v>235</v>
      </c>
      <c r="IC13" s="520">
        <f t="shared" si="30"/>
        <v>236</v>
      </c>
      <c r="ID13" s="520">
        <f t="shared" si="30"/>
        <v>237</v>
      </c>
      <c r="IE13" s="520">
        <f t="shared" si="30"/>
        <v>238</v>
      </c>
      <c r="IF13" s="520">
        <f t="shared" si="30"/>
        <v>239</v>
      </c>
      <c r="IG13" s="520">
        <f t="shared" si="30"/>
        <v>240</v>
      </c>
      <c r="IH13" s="520">
        <f t="shared" si="30"/>
        <v>241</v>
      </c>
      <c r="II13" s="517">
        <f>IH13+1</f>
        <v>242</v>
      </c>
      <c r="IJ13" s="517">
        <f t="shared" ref="IJ13:IK13" si="31">II13+1</f>
        <v>243</v>
      </c>
      <c r="IK13" s="517">
        <f t="shared" si="31"/>
        <v>244</v>
      </c>
      <c r="IL13" s="521">
        <f>IK13+1</f>
        <v>245</v>
      </c>
      <c r="IM13" s="518">
        <f>IL13+1</f>
        <v>246</v>
      </c>
      <c r="IN13" s="518">
        <f t="shared" ref="IN13:KC13" si="32">IM13+1</f>
        <v>247</v>
      </c>
      <c r="IO13" s="518">
        <f t="shared" si="32"/>
        <v>248</v>
      </c>
      <c r="IP13" s="518">
        <f t="shared" si="32"/>
        <v>249</v>
      </c>
      <c r="IQ13" s="518">
        <f t="shared" si="32"/>
        <v>250</v>
      </c>
      <c r="IR13" s="518">
        <f t="shared" si="32"/>
        <v>251</v>
      </c>
      <c r="IS13" s="518">
        <f>IR13+1</f>
        <v>252</v>
      </c>
      <c r="IT13" s="518">
        <f t="shared" si="32"/>
        <v>253</v>
      </c>
      <c r="IU13" s="518">
        <f t="shared" si="32"/>
        <v>254</v>
      </c>
      <c r="IV13" s="518">
        <f t="shared" si="32"/>
        <v>255</v>
      </c>
      <c r="IW13" s="521">
        <f t="shared" si="32"/>
        <v>256</v>
      </c>
      <c r="IX13" s="518">
        <f t="shared" si="32"/>
        <v>257</v>
      </c>
      <c r="IY13" s="518">
        <f t="shared" si="32"/>
        <v>258</v>
      </c>
      <c r="IZ13" s="518">
        <f t="shared" si="32"/>
        <v>259</v>
      </c>
      <c r="JA13" s="521">
        <f t="shared" si="32"/>
        <v>260</v>
      </c>
      <c r="JB13" s="518">
        <f t="shared" si="32"/>
        <v>261</v>
      </c>
      <c r="JC13" s="518">
        <f t="shared" si="32"/>
        <v>262</v>
      </c>
      <c r="JD13" s="518">
        <f>JC13+1</f>
        <v>263</v>
      </c>
      <c r="JE13" s="518">
        <f t="shared" si="32"/>
        <v>264</v>
      </c>
      <c r="JF13" s="518">
        <f t="shared" si="32"/>
        <v>265</v>
      </c>
      <c r="JG13" s="518">
        <f t="shared" si="32"/>
        <v>266</v>
      </c>
      <c r="JH13" s="518">
        <f t="shared" si="32"/>
        <v>267</v>
      </c>
      <c r="JI13" s="518">
        <f t="shared" si="32"/>
        <v>268</v>
      </c>
      <c r="JJ13" s="518">
        <f t="shared" si="32"/>
        <v>269</v>
      </c>
      <c r="JK13" s="518">
        <f t="shared" si="32"/>
        <v>270</v>
      </c>
      <c r="JL13" s="521">
        <f t="shared" si="32"/>
        <v>271</v>
      </c>
      <c r="JM13" s="518">
        <f t="shared" si="32"/>
        <v>272</v>
      </c>
      <c r="JN13" s="518">
        <f t="shared" si="32"/>
        <v>273</v>
      </c>
      <c r="JO13" s="518">
        <f t="shared" si="32"/>
        <v>274</v>
      </c>
      <c r="JP13" s="518">
        <f t="shared" si="32"/>
        <v>275</v>
      </c>
      <c r="JQ13" s="518">
        <f t="shared" si="32"/>
        <v>276</v>
      </c>
      <c r="JR13" s="521">
        <f t="shared" si="32"/>
        <v>277</v>
      </c>
      <c r="JS13" s="518">
        <f t="shared" si="32"/>
        <v>278</v>
      </c>
      <c r="JT13" s="518">
        <f t="shared" si="32"/>
        <v>279</v>
      </c>
      <c r="JU13" s="518">
        <f t="shared" si="32"/>
        <v>280</v>
      </c>
      <c r="JV13" s="518">
        <f t="shared" si="32"/>
        <v>281</v>
      </c>
      <c r="JW13" s="518">
        <f t="shared" si="32"/>
        <v>282</v>
      </c>
      <c r="JX13" s="518">
        <f t="shared" si="32"/>
        <v>283</v>
      </c>
      <c r="JY13" s="518">
        <f t="shared" si="32"/>
        <v>284</v>
      </c>
      <c r="JZ13" s="518">
        <f t="shared" si="32"/>
        <v>285</v>
      </c>
      <c r="KA13" s="518">
        <f t="shared" si="32"/>
        <v>286</v>
      </c>
      <c r="KB13" s="518">
        <f t="shared" si="32"/>
        <v>287</v>
      </c>
      <c r="KC13" s="518">
        <f t="shared" si="32"/>
        <v>288</v>
      </c>
      <c r="KD13" s="527">
        <f>KC13+1</f>
        <v>289</v>
      </c>
      <c r="KE13" s="528">
        <f>KD13+1</f>
        <v>290</v>
      </c>
      <c r="KF13" s="529">
        <f t="shared" ref="KF13:KG13" si="33">KE13+1</f>
        <v>291</v>
      </c>
      <c r="KG13" s="529">
        <f t="shared" si="33"/>
        <v>292</v>
      </c>
      <c r="KH13" s="529">
        <f>KG13+1</f>
        <v>293</v>
      </c>
      <c r="KI13" s="529">
        <f t="shared" ref="KI13:KO13" si="34">KH13+1</f>
        <v>294</v>
      </c>
      <c r="KJ13" s="529">
        <f t="shared" si="34"/>
        <v>295</v>
      </c>
      <c r="KK13" s="529">
        <f>KJ13+1</f>
        <v>296</v>
      </c>
      <c r="KL13" s="529">
        <f t="shared" si="34"/>
        <v>297</v>
      </c>
      <c r="KM13" s="529">
        <f t="shared" si="34"/>
        <v>298</v>
      </c>
      <c r="KN13" s="529">
        <f>KM13+1</f>
        <v>299</v>
      </c>
      <c r="KO13" s="529">
        <f t="shared" si="34"/>
        <v>300</v>
      </c>
      <c r="KP13" s="529">
        <f>KO13+1</f>
        <v>301</v>
      </c>
      <c r="KQ13" s="529">
        <f>KP13+1</f>
        <v>302</v>
      </c>
      <c r="KR13" s="529">
        <f t="shared" ref="KR13:LD13" si="35">KQ13+1</f>
        <v>303</v>
      </c>
      <c r="KS13" s="529">
        <f t="shared" si="35"/>
        <v>304</v>
      </c>
      <c r="KT13" s="529">
        <f>KS13+1</f>
        <v>305</v>
      </c>
      <c r="KU13" s="529">
        <f t="shared" si="35"/>
        <v>306</v>
      </c>
      <c r="KV13" s="529">
        <f t="shared" si="35"/>
        <v>307</v>
      </c>
      <c r="KW13" s="529">
        <f t="shared" si="35"/>
        <v>308</v>
      </c>
      <c r="KX13" s="529">
        <f t="shared" si="35"/>
        <v>309</v>
      </c>
      <c r="KY13" s="529">
        <f>KX13+1</f>
        <v>310</v>
      </c>
      <c r="KZ13" s="529">
        <v>324</v>
      </c>
      <c r="LA13" s="529">
        <v>325</v>
      </c>
      <c r="LB13" s="529">
        <f>KX13+1</f>
        <v>310</v>
      </c>
      <c r="LC13" s="529">
        <f t="shared" si="35"/>
        <v>311</v>
      </c>
      <c r="LD13" s="529">
        <f t="shared" si="35"/>
        <v>312</v>
      </c>
      <c r="LE13" s="529">
        <f>LD13+1</f>
        <v>313</v>
      </c>
      <c r="LF13" s="529">
        <f t="shared" ref="LF13:LR13" si="36">LE13+1</f>
        <v>314</v>
      </c>
      <c r="LG13" s="529">
        <f t="shared" si="36"/>
        <v>315</v>
      </c>
      <c r="LH13" s="529">
        <f t="shared" si="36"/>
        <v>316</v>
      </c>
      <c r="LI13" s="530">
        <f t="shared" si="36"/>
        <v>317</v>
      </c>
      <c r="LJ13" s="529">
        <f t="shared" si="36"/>
        <v>318</v>
      </c>
      <c r="LK13" s="529">
        <f>LJ13+1</f>
        <v>319</v>
      </c>
      <c r="LL13" s="529">
        <f t="shared" si="36"/>
        <v>320</v>
      </c>
      <c r="LM13" s="529">
        <f t="shared" si="36"/>
        <v>321</v>
      </c>
      <c r="LN13" s="529">
        <f t="shared" si="36"/>
        <v>322</v>
      </c>
      <c r="LO13" s="529">
        <f t="shared" si="36"/>
        <v>323</v>
      </c>
      <c r="LP13" s="529">
        <f t="shared" si="36"/>
        <v>324</v>
      </c>
      <c r="LQ13" s="529">
        <f t="shared" si="36"/>
        <v>325</v>
      </c>
      <c r="LR13" s="529">
        <f t="shared" si="36"/>
        <v>326</v>
      </c>
      <c r="LS13" s="529">
        <f>LR13+1</f>
        <v>327</v>
      </c>
      <c r="LT13" s="529">
        <f t="shared" ref="LT13:LZ13" si="37">LS13+1</f>
        <v>328</v>
      </c>
      <c r="LU13" s="529">
        <f t="shared" si="37"/>
        <v>329</v>
      </c>
      <c r="LV13" s="529">
        <f t="shared" si="37"/>
        <v>330</v>
      </c>
      <c r="LW13" s="529">
        <f t="shared" si="37"/>
        <v>331</v>
      </c>
      <c r="LX13" s="529">
        <f t="shared" si="37"/>
        <v>332</v>
      </c>
      <c r="LY13" s="529">
        <f t="shared" si="37"/>
        <v>333</v>
      </c>
      <c r="LZ13" s="529">
        <f t="shared" si="37"/>
        <v>334</v>
      </c>
      <c r="MA13" s="529">
        <f>LZ13+1</f>
        <v>335</v>
      </c>
      <c r="MB13" s="529">
        <f t="shared" ref="MB13" si="38">MA13+1</f>
        <v>336</v>
      </c>
      <c r="MC13" s="529">
        <f>MB13+1</f>
        <v>337</v>
      </c>
      <c r="MD13" s="529">
        <f t="shared" ref="MD13:MO13" si="39">MC13+1</f>
        <v>338</v>
      </c>
      <c r="ME13" s="529">
        <f t="shared" si="39"/>
        <v>339</v>
      </c>
      <c r="MF13" s="529">
        <f t="shared" si="39"/>
        <v>340</v>
      </c>
      <c r="MG13" s="529">
        <f t="shared" si="39"/>
        <v>341</v>
      </c>
      <c r="MH13" s="529">
        <f t="shared" si="39"/>
        <v>342</v>
      </c>
      <c r="MI13" s="529">
        <f t="shared" si="39"/>
        <v>343</v>
      </c>
      <c r="MJ13" s="529">
        <f t="shared" si="39"/>
        <v>344</v>
      </c>
      <c r="MK13" s="529">
        <f t="shared" si="39"/>
        <v>345</v>
      </c>
      <c r="ML13" s="529">
        <f t="shared" si="39"/>
        <v>346</v>
      </c>
      <c r="MM13" s="529">
        <f t="shared" si="39"/>
        <v>347</v>
      </c>
      <c r="MN13" s="530">
        <f t="shared" si="39"/>
        <v>348</v>
      </c>
      <c r="MO13" s="531">
        <f t="shared" si="39"/>
        <v>349</v>
      </c>
      <c r="MP13" s="531">
        <f>MO13+1</f>
        <v>350</v>
      </c>
      <c r="MQ13" s="530">
        <f>MP13+1</f>
        <v>351</v>
      </c>
      <c r="MR13" s="530">
        <f t="shared" ref="MR13:MU13" si="40">MQ13+1</f>
        <v>352</v>
      </c>
      <c r="MS13" s="530">
        <f t="shared" si="40"/>
        <v>353</v>
      </c>
      <c r="MT13" s="530">
        <f t="shared" si="40"/>
        <v>354</v>
      </c>
      <c r="MU13" s="530">
        <f t="shared" si="40"/>
        <v>355</v>
      </c>
      <c r="MV13" s="530">
        <f>MU13+1</f>
        <v>356</v>
      </c>
      <c r="MW13" s="530">
        <f>MV13+1</f>
        <v>357</v>
      </c>
      <c r="MX13" s="530">
        <f t="shared" ref="MX13" si="41">MW13+1</f>
        <v>358</v>
      </c>
      <c r="MY13" s="530">
        <f>MX13+1</f>
        <v>359</v>
      </c>
      <c r="MZ13" s="531">
        <f>MY13+1</f>
        <v>360</v>
      </c>
      <c r="NA13" s="530">
        <f>MZ13+1</f>
        <v>361</v>
      </c>
      <c r="NB13" s="530">
        <f t="shared" ref="NB13:NE13" si="42">NA13+1</f>
        <v>362</v>
      </c>
      <c r="NC13" s="530">
        <f t="shared" si="42"/>
        <v>363</v>
      </c>
      <c r="ND13" s="530">
        <f t="shared" si="42"/>
        <v>364</v>
      </c>
      <c r="NE13" s="530">
        <f t="shared" si="42"/>
        <v>365</v>
      </c>
      <c r="NF13" s="530">
        <f>NE13+1</f>
        <v>366</v>
      </c>
      <c r="NG13" s="530">
        <f>NF13+1</f>
        <v>367</v>
      </c>
      <c r="NH13" s="532">
        <f t="shared" ref="NH13" si="43">NG13+1</f>
        <v>368</v>
      </c>
      <c r="NI13" s="530">
        <f>NH13+1</f>
        <v>369</v>
      </c>
      <c r="NJ13" s="533">
        <f>NI13+1</f>
        <v>370</v>
      </c>
      <c r="NK13" s="520">
        <f>NJ13+1</f>
        <v>371</v>
      </c>
      <c r="NL13" s="518">
        <f>NK13+1</f>
        <v>372</v>
      </c>
      <c r="NM13" s="529">
        <f t="shared" ref="NM13:NQ13" si="44">NL13+1</f>
        <v>373</v>
      </c>
      <c r="NN13" s="529">
        <f t="shared" si="44"/>
        <v>374</v>
      </c>
      <c r="NO13" s="529">
        <f t="shared" si="44"/>
        <v>375</v>
      </c>
      <c r="NP13" s="529">
        <f t="shared" si="44"/>
        <v>376</v>
      </c>
      <c r="NQ13" s="529">
        <f t="shared" si="44"/>
        <v>377</v>
      </c>
      <c r="NR13" s="529">
        <f>NQ13+1</f>
        <v>378</v>
      </c>
      <c r="NS13" s="529">
        <f>NR13+1</f>
        <v>379</v>
      </c>
      <c r="NT13" s="529">
        <f t="shared" ref="NT13:NZ13" si="45">NS13+1</f>
        <v>380</v>
      </c>
      <c r="NU13" s="529">
        <f t="shared" si="45"/>
        <v>381</v>
      </c>
      <c r="NV13" s="529">
        <f t="shared" si="45"/>
        <v>382</v>
      </c>
      <c r="NW13" s="529">
        <f t="shared" si="45"/>
        <v>383</v>
      </c>
      <c r="NX13" s="529">
        <f t="shared" si="45"/>
        <v>384</v>
      </c>
      <c r="NY13" s="529">
        <f t="shared" si="45"/>
        <v>385</v>
      </c>
      <c r="NZ13" s="529">
        <f t="shared" si="45"/>
        <v>386</v>
      </c>
      <c r="OA13" s="528">
        <f>NZ13+1</f>
        <v>387</v>
      </c>
      <c r="OB13" s="532">
        <f>OA13+1</f>
        <v>388</v>
      </c>
    </row>
    <row r="14" spans="1:392" s="548" customFormat="1" ht="10.5" customHeight="1" thickBot="1">
      <c r="A14" s="534" t="s">
        <v>1591</v>
      </c>
      <c r="B14" s="535" t="s">
        <v>1592</v>
      </c>
      <c r="C14" s="535" t="s">
        <v>1592</v>
      </c>
      <c r="D14" s="534" t="s">
        <v>1592</v>
      </c>
      <c r="E14" s="535" t="s">
        <v>1592</v>
      </c>
      <c r="F14" s="536" t="s">
        <v>1592</v>
      </c>
      <c r="G14" s="536" t="s">
        <v>1592</v>
      </c>
      <c r="H14" s="535" t="s">
        <v>1593</v>
      </c>
      <c r="I14" s="535" t="s">
        <v>1594</v>
      </c>
      <c r="J14" s="536" t="s">
        <v>1593</v>
      </c>
      <c r="K14" s="537" t="s">
        <v>1592</v>
      </c>
      <c r="L14" s="535" t="s">
        <v>1591</v>
      </c>
      <c r="M14" s="535" t="s">
        <v>1591</v>
      </c>
      <c r="N14" s="535" t="s">
        <v>1591</v>
      </c>
      <c r="O14" s="535" t="s">
        <v>1591</v>
      </c>
      <c r="P14" s="535" t="s">
        <v>1591</v>
      </c>
      <c r="Q14" s="535" t="s">
        <v>1591</v>
      </c>
      <c r="R14" s="535" t="s">
        <v>1591</v>
      </c>
      <c r="S14" s="535" t="s">
        <v>1591</v>
      </c>
      <c r="T14" s="537" t="s">
        <v>1592</v>
      </c>
      <c r="U14" s="535" t="s">
        <v>1591</v>
      </c>
      <c r="V14" s="535" t="s">
        <v>1591</v>
      </c>
      <c r="W14" s="535" t="s">
        <v>1591</v>
      </c>
      <c r="X14" s="535" t="s">
        <v>1591</v>
      </c>
      <c r="Y14" s="535" t="s">
        <v>1591</v>
      </c>
      <c r="Z14" s="535" t="s">
        <v>1591</v>
      </c>
      <c r="AA14" s="535" t="s">
        <v>1591</v>
      </c>
      <c r="AB14" s="535" t="s">
        <v>1591</v>
      </c>
      <c r="AC14" s="535" t="s">
        <v>1591</v>
      </c>
      <c r="AD14" s="535" t="s">
        <v>1591</v>
      </c>
      <c r="AE14" s="537" t="s">
        <v>1592</v>
      </c>
      <c r="AF14" s="537" t="s">
        <v>1592</v>
      </c>
      <c r="AG14" s="537" t="s">
        <v>1592</v>
      </c>
      <c r="AH14" s="537" t="s">
        <v>1592</v>
      </c>
      <c r="AI14" s="537" t="s">
        <v>1592</v>
      </c>
      <c r="AJ14" s="537" t="s">
        <v>1592</v>
      </c>
      <c r="AK14" s="537" t="s">
        <v>1592</v>
      </c>
      <c r="AL14" s="537" t="s">
        <v>1592</v>
      </c>
      <c r="AM14" s="537" t="s">
        <v>1592</v>
      </c>
      <c r="AN14" s="537" t="s">
        <v>1592</v>
      </c>
      <c r="AO14" s="537" t="s">
        <v>1592</v>
      </c>
      <c r="AP14" s="537" t="s">
        <v>1592</v>
      </c>
      <c r="AQ14" s="537" t="s">
        <v>1592</v>
      </c>
      <c r="AR14" s="537" t="s">
        <v>1592</v>
      </c>
      <c r="AS14" s="537" t="s">
        <v>1592</v>
      </c>
      <c r="AT14" s="537" t="s">
        <v>1592</v>
      </c>
      <c r="AU14" s="537" t="s">
        <v>1592</v>
      </c>
      <c r="AV14" s="537" t="s">
        <v>1592</v>
      </c>
      <c r="AW14" s="537" t="s">
        <v>1592</v>
      </c>
      <c r="AX14" s="537" t="s">
        <v>1592</v>
      </c>
      <c r="AY14" s="537" t="s">
        <v>1592</v>
      </c>
      <c r="AZ14" s="537" t="s">
        <v>1592</v>
      </c>
      <c r="BA14" s="537" t="s">
        <v>1592</v>
      </c>
      <c r="BB14" s="537" t="s">
        <v>1592</v>
      </c>
      <c r="BC14" s="537" t="s">
        <v>1592</v>
      </c>
      <c r="BD14" s="537" t="s">
        <v>1592</v>
      </c>
      <c r="BE14" s="537" t="s">
        <v>1592</v>
      </c>
      <c r="BF14" s="537" t="s">
        <v>1592</v>
      </c>
      <c r="BG14" s="537" t="s">
        <v>1592</v>
      </c>
      <c r="BH14" s="538" t="s">
        <v>1592</v>
      </c>
      <c r="BI14" s="537" t="s">
        <v>1592</v>
      </c>
      <c r="BJ14" s="537" t="s">
        <v>1592</v>
      </c>
      <c r="BK14" s="535" t="s">
        <v>1591</v>
      </c>
      <c r="BL14" s="535" t="s">
        <v>1591</v>
      </c>
      <c r="BM14" s="535" t="s">
        <v>1591</v>
      </c>
      <c r="BN14" s="535" t="s">
        <v>1591</v>
      </c>
      <c r="BO14" s="535" t="s">
        <v>1591</v>
      </c>
      <c r="BP14" s="535" t="s">
        <v>1591</v>
      </c>
      <c r="BQ14" s="537" t="s">
        <v>1592</v>
      </c>
      <c r="BR14" s="535" t="s">
        <v>1591</v>
      </c>
      <c r="BS14" s="535" t="s">
        <v>1591</v>
      </c>
      <c r="BT14" s="535" t="s">
        <v>1591</v>
      </c>
      <c r="BU14" s="535" t="s">
        <v>1591</v>
      </c>
      <c r="BV14" s="535" t="s">
        <v>1591</v>
      </c>
      <c r="BW14" s="535" t="s">
        <v>1591</v>
      </c>
      <c r="BX14" s="537" t="s">
        <v>1592</v>
      </c>
      <c r="BY14" s="535" t="s">
        <v>1591</v>
      </c>
      <c r="BZ14" s="535" t="s">
        <v>1591</v>
      </c>
      <c r="CA14" s="535" t="s">
        <v>1591</v>
      </c>
      <c r="CB14" s="535" t="s">
        <v>1591</v>
      </c>
      <c r="CC14" s="535" t="s">
        <v>1591</v>
      </c>
      <c r="CD14" s="535" t="s">
        <v>1591</v>
      </c>
      <c r="CE14" s="535" t="s">
        <v>1591</v>
      </c>
      <c r="CF14" s="537" t="s">
        <v>1592</v>
      </c>
      <c r="CG14" s="535" t="s">
        <v>1591</v>
      </c>
      <c r="CH14" s="535" t="s">
        <v>1591</v>
      </c>
      <c r="CI14" s="535" t="s">
        <v>1591</v>
      </c>
      <c r="CJ14" s="535" t="s">
        <v>1591</v>
      </c>
      <c r="CK14" s="535" t="s">
        <v>1591</v>
      </c>
      <c r="CL14" s="534" t="s">
        <v>1594</v>
      </c>
      <c r="CM14" s="537" t="s">
        <v>1592</v>
      </c>
      <c r="CN14" s="537" t="s">
        <v>1592</v>
      </c>
      <c r="CO14" s="535" t="s">
        <v>1591</v>
      </c>
      <c r="CP14" s="535" t="s">
        <v>1591</v>
      </c>
      <c r="CQ14" s="535" t="s">
        <v>1591</v>
      </c>
      <c r="CR14" s="535" t="s">
        <v>1591</v>
      </c>
      <c r="CS14" s="535" t="s">
        <v>1591</v>
      </c>
      <c r="CT14" s="535" t="s">
        <v>1591</v>
      </c>
      <c r="CU14" s="537" t="s">
        <v>1592</v>
      </c>
      <c r="CV14" s="535" t="s">
        <v>1591</v>
      </c>
      <c r="CW14" s="535" t="s">
        <v>1591</v>
      </c>
      <c r="CX14" s="535" t="s">
        <v>1591</v>
      </c>
      <c r="CY14" s="535" t="s">
        <v>1591</v>
      </c>
      <c r="CZ14" s="535" t="s">
        <v>1591</v>
      </c>
      <c r="DA14" s="535" t="s">
        <v>1591</v>
      </c>
      <c r="DB14" s="537" t="s">
        <v>1592</v>
      </c>
      <c r="DC14" s="535" t="s">
        <v>1591</v>
      </c>
      <c r="DD14" s="535" t="s">
        <v>1591</v>
      </c>
      <c r="DE14" s="535" t="s">
        <v>1591</v>
      </c>
      <c r="DF14" s="535" t="s">
        <v>1591</v>
      </c>
      <c r="DG14" s="535" t="s">
        <v>1591</v>
      </c>
      <c r="DH14" s="535" t="s">
        <v>1591</v>
      </c>
      <c r="DI14" s="535" t="s">
        <v>1591</v>
      </c>
      <c r="DJ14" s="537" t="s">
        <v>1592</v>
      </c>
      <c r="DK14" s="535" t="s">
        <v>1591</v>
      </c>
      <c r="DL14" s="535" t="s">
        <v>1591</v>
      </c>
      <c r="DM14" s="535" t="s">
        <v>1591</v>
      </c>
      <c r="DN14" s="535" t="s">
        <v>1591</v>
      </c>
      <c r="DO14" s="535" t="s">
        <v>1591</v>
      </c>
      <c r="DP14" s="535" t="s">
        <v>1591</v>
      </c>
      <c r="DQ14" s="536" t="s">
        <v>1591</v>
      </c>
      <c r="DR14" s="537" t="s">
        <v>1592</v>
      </c>
      <c r="DS14" s="539" t="s">
        <v>1591</v>
      </c>
      <c r="DT14" s="534" t="s">
        <v>1591</v>
      </c>
      <c r="DU14" s="534" t="s">
        <v>1591</v>
      </c>
      <c r="DV14" s="534" t="s">
        <v>1591</v>
      </c>
      <c r="DW14" s="534" t="s">
        <v>1593</v>
      </c>
      <c r="DX14" s="534" t="s">
        <v>1591</v>
      </c>
      <c r="DY14" s="534" t="s">
        <v>1591</v>
      </c>
      <c r="DZ14" s="534" t="s">
        <v>1591</v>
      </c>
      <c r="EA14" s="534" t="s">
        <v>1591</v>
      </c>
      <c r="EB14" s="534" t="s">
        <v>1591</v>
      </c>
      <c r="EC14" s="540" t="s">
        <v>1592</v>
      </c>
      <c r="ED14" s="541" t="s">
        <v>1591</v>
      </c>
      <c r="EE14" s="542" t="s">
        <v>1591</v>
      </c>
      <c r="EF14" s="542" t="s">
        <v>1591</v>
      </c>
      <c r="EG14" s="542" t="s">
        <v>1591</v>
      </c>
      <c r="EH14" s="542" t="s">
        <v>1591</v>
      </c>
      <c r="EI14" s="541" t="s">
        <v>1591</v>
      </c>
      <c r="EJ14" s="542" t="s">
        <v>1591</v>
      </c>
      <c r="EK14" s="537" t="s">
        <v>1592</v>
      </c>
      <c r="EL14" s="537" t="s">
        <v>1592</v>
      </c>
      <c r="EM14" s="542" t="s">
        <v>1591</v>
      </c>
      <c r="EN14" s="542" t="s">
        <v>1591</v>
      </c>
      <c r="EO14" s="542" t="s">
        <v>1591</v>
      </c>
      <c r="EP14" s="541" t="s">
        <v>1591</v>
      </c>
      <c r="EQ14" s="537" t="s">
        <v>1592</v>
      </c>
      <c r="ER14" s="537" t="s">
        <v>1592</v>
      </c>
      <c r="ES14" s="542" t="s">
        <v>1591</v>
      </c>
      <c r="ET14" s="542" t="s">
        <v>1591</v>
      </c>
      <c r="EU14" s="542" t="s">
        <v>1591</v>
      </c>
      <c r="EV14" s="541" t="s">
        <v>1591</v>
      </c>
      <c r="EW14" s="535" t="s">
        <v>1593</v>
      </c>
      <c r="EX14" s="535" t="s">
        <v>1594</v>
      </c>
      <c r="EY14" s="536" t="s">
        <v>1594</v>
      </c>
      <c r="EZ14" s="535" t="s">
        <v>1593</v>
      </c>
      <c r="FA14" s="535" t="s">
        <v>1594</v>
      </c>
      <c r="FB14" s="536" t="s">
        <v>1594</v>
      </c>
      <c r="FC14" s="535" t="s">
        <v>1593</v>
      </c>
      <c r="FD14" s="535" t="s">
        <v>1594</v>
      </c>
      <c r="FE14" s="536" t="s">
        <v>1594</v>
      </c>
      <c r="FF14" s="537" t="s">
        <v>1592</v>
      </c>
      <c r="FG14" s="537" t="s">
        <v>1592</v>
      </c>
      <c r="FH14" s="542" t="s">
        <v>1591</v>
      </c>
      <c r="FI14" s="542" t="s">
        <v>1591</v>
      </c>
      <c r="FJ14" s="542" t="s">
        <v>1591</v>
      </c>
      <c r="FK14" s="541" t="s">
        <v>1591</v>
      </c>
      <c r="FL14" s="541" t="s">
        <v>1594</v>
      </c>
      <c r="FM14" s="541" t="s">
        <v>1594</v>
      </c>
      <c r="FN14" s="541" t="s">
        <v>1594</v>
      </c>
      <c r="FO14" s="541" t="s">
        <v>1594</v>
      </c>
      <c r="FP14" s="541" t="s">
        <v>1594</v>
      </c>
      <c r="FQ14" s="541" t="s">
        <v>1594</v>
      </c>
      <c r="FR14" s="541" t="s">
        <v>1594</v>
      </c>
      <c r="FS14" s="541" t="s">
        <v>1594</v>
      </c>
      <c r="FT14" s="541" t="s">
        <v>1594</v>
      </c>
      <c r="FU14" s="541" t="s">
        <v>1593</v>
      </c>
      <c r="FV14" s="541" t="s">
        <v>1594</v>
      </c>
      <c r="FW14" s="541" t="s">
        <v>1594</v>
      </c>
      <c r="FX14" s="541" t="s">
        <v>1594</v>
      </c>
      <c r="FY14" s="541" t="s">
        <v>1594</v>
      </c>
      <c r="FZ14" s="541" t="s">
        <v>1594</v>
      </c>
      <c r="GA14" s="541" t="s">
        <v>1594</v>
      </c>
      <c r="GB14" s="541" t="s">
        <v>1594</v>
      </c>
      <c r="GC14" s="541" t="s">
        <v>1594</v>
      </c>
      <c r="GD14" s="541" t="s">
        <v>1594</v>
      </c>
      <c r="GE14" s="541" t="s">
        <v>1594</v>
      </c>
      <c r="GF14" s="541" t="s">
        <v>1594</v>
      </c>
      <c r="GG14" s="541" t="s">
        <v>1593</v>
      </c>
      <c r="GH14" s="537" t="s">
        <v>1592</v>
      </c>
      <c r="GI14" s="542" t="s">
        <v>1591</v>
      </c>
      <c r="GJ14" s="542" t="s">
        <v>1591</v>
      </c>
      <c r="GK14" s="541" t="s">
        <v>1591</v>
      </c>
      <c r="GL14" s="542" t="s">
        <v>1591</v>
      </c>
      <c r="GM14" s="542" t="s">
        <v>1591</v>
      </c>
      <c r="GN14" s="537" t="s">
        <v>1592</v>
      </c>
      <c r="GO14" s="541" t="s">
        <v>1591</v>
      </c>
      <c r="GP14" s="541" t="s">
        <v>1591</v>
      </c>
      <c r="GQ14" s="537" t="s">
        <v>1592</v>
      </c>
      <c r="GR14" s="543" t="s">
        <v>1594</v>
      </c>
      <c r="GS14" s="543" t="s">
        <v>1594</v>
      </c>
      <c r="GT14" s="543" t="s">
        <v>1594</v>
      </c>
      <c r="GU14" s="535" t="s">
        <v>1593</v>
      </c>
      <c r="GV14" s="535" t="s">
        <v>1594</v>
      </c>
      <c r="GW14" s="536" t="s">
        <v>1594</v>
      </c>
      <c r="GX14" s="544" t="s">
        <v>1592</v>
      </c>
      <c r="GY14" s="545" t="s">
        <v>1592</v>
      </c>
      <c r="GZ14" s="546" t="s">
        <v>1591</v>
      </c>
      <c r="HA14" s="547" t="s">
        <v>1591</v>
      </c>
      <c r="HB14" s="535" t="s">
        <v>1593</v>
      </c>
      <c r="HC14" s="535" t="s">
        <v>1594</v>
      </c>
      <c r="HD14" s="536" t="s">
        <v>1594</v>
      </c>
      <c r="HE14" s="544" t="s">
        <v>1592</v>
      </c>
      <c r="HF14" s="545" t="s">
        <v>1592</v>
      </c>
      <c r="HG14" s="546" t="s">
        <v>1591</v>
      </c>
      <c r="HH14" s="547" t="s">
        <v>1591</v>
      </c>
      <c r="HI14" s="535" t="s">
        <v>1593</v>
      </c>
      <c r="HJ14" s="535" t="s">
        <v>1594</v>
      </c>
      <c r="HK14" s="536" t="s">
        <v>1594</v>
      </c>
      <c r="HL14" s="535" t="s">
        <v>1594</v>
      </c>
      <c r="HM14" s="535" t="s">
        <v>1594</v>
      </c>
      <c r="HN14" s="539" t="s">
        <v>1592</v>
      </c>
      <c r="HO14" s="539" t="s">
        <v>1592</v>
      </c>
      <c r="HP14" s="537" t="s">
        <v>1592</v>
      </c>
      <c r="HQ14" s="537" t="s">
        <v>1592</v>
      </c>
      <c r="HR14" s="535" t="s">
        <v>1591</v>
      </c>
      <c r="HS14" s="534" t="s">
        <v>1591</v>
      </c>
      <c r="HT14" s="537" t="s">
        <v>1592</v>
      </c>
      <c r="HU14" s="534" t="s">
        <v>1591</v>
      </c>
      <c r="HV14" s="537" t="s">
        <v>1592</v>
      </c>
      <c r="HW14" s="539" t="s">
        <v>1591</v>
      </c>
      <c r="HX14" s="539" t="s">
        <v>1591</v>
      </c>
      <c r="HY14" s="539" t="s">
        <v>1591</v>
      </c>
      <c r="HZ14" s="539" t="s">
        <v>1591</v>
      </c>
      <c r="IA14" s="539" t="s">
        <v>1591</v>
      </c>
      <c r="IB14" s="539" t="s">
        <v>1591</v>
      </c>
      <c r="IC14" s="539" t="s">
        <v>1591</v>
      </c>
      <c r="ID14" s="539" t="s">
        <v>1591</v>
      </c>
      <c r="IE14" s="539" t="s">
        <v>1591</v>
      </c>
      <c r="IF14" s="539" t="s">
        <v>1591</v>
      </c>
      <c r="IG14" s="539" t="s">
        <v>1591</v>
      </c>
      <c r="IH14" s="539" t="s">
        <v>1591</v>
      </c>
      <c r="II14" s="534" t="s">
        <v>1591</v>
      </c>
      <c r="IJ14" s="534" t="s">
        <v>1591</v>
      </c>
      <c r="IK14" s="534" t="s">
        <v>1591</v>
      </c>
      <c r="IL14" s="537" t="s">
        <v>1592</v>
      </c>
      <c r="IM14" s="535" t="s">
        <v>1594</v>
      </c>
      <c r="IN14" s="535" t="s">
        <v>1594</v>
      </c>
      <c r="IO14" s="535" t="s">
        <v>1594</v>
      </c>
      <c r="IP14" s="535" t="s">
        <v>1594</v>
      </c>
      <c r="IQ14" s="535" t="s">
        <v>1594</v>
      </c>
      <c r="IR14" s="535" t="s">
        <v>1594</v>
      </c>
      <c r="IS14" s="535" t="s">
        <v>1594</v>
      </c>
      <c r="IT14" s="535" t="s">
        <v>1594</v>
      </c>
      <c r="IU14" s="535" t="s">
        <v>1594</v>
      </c>
      <c r="IV14" s="535" t="s">
        <v>1594</v>
      </c>
      <c r="IW14" s="537" t="s">
        <v>1592</v>
      </c>
      <c r="IX14" s="535" t="s">
        <v>1594</v>
      </c>
      <c r="IY14" s="535" t="s">
        <v>1594</v>
      </c>
      <c r="IZ14" s="535" t="s">
        <v>1594</v>
      </c>
      <c r="JA14" s="537" t="s">
        <v>1592</v>
      </c>
      <c r="JB14" s="535" t="s">
        <v>1594</v>
      </c>
      <c r="JC14" s="535" t="s">
        <v>1594</v>
      </c>
      <c r="JD14" s="535" t="s">
        <v>1594</v>
      </c>
      <c r="JE14" s="535" t="s">
        <v>1594</v>
      </c>
      <c r="JF14" s="535" t="s">
        <v>1594</v>
      </c>
      <c r="JG14" s="535" t="s">
        <v>1594</v>
      </c>
      <c r="JH14" s="535" t="s">
        <v>1594</v>
      </c>
      <c r="JI14" s="535" t="s">
        <v>1594</v>
      </c>
      <c r="JJ14" s="535" t="s">
        <v>1594</v>
      </c>
      <c r="JK14" s="535" t="s">
        <v>1594</v>
      </c>
      <c r="JL14" s="537" t="s">
        <v>1592</v>
      </c>
      <c r="JM14" s="535" t="s">
        <v>1594</v>
      </c>
      <c r="JN14" s="535" t="s">
        <v>1594</v>
      </c>
      <c r="JO14" s="535" t="s">
        <v>1594</v>
      </c>
      <c r="JP14" s="535" t="s">
        <v>1594</v>
      </c>
      <c r="JQ14" s="535" t="s">
        <v>1593</v>
      </c>
      <c r="JR14" s="537" t="s">
        <v>1592</v>
      </c>
      <c r="JS14" s="535" t="s">
        <v>1594</v>
      </c>
      <c r="JT14" s="535" t="s">
        <v>1594</v>
      </c>
      <c r="JU14" s="535" t="s">
        <v>1594</v>
      </c>
      <c r="JV14" s="535" t="s">
        <v>1594</v>
      </c>
      <c r="JW14" s="535" t="s">
        <v>1594</v>
      </c>
      <c r="JX14" s="535" t="s">
        <v>1594</v>
      </c>
      <c r="JY14" s="535" t="s">
        <v>1594</v>
      </c>
      <c r="JZ14" s="535" t="s">
        <v>1594</v>
      </c>
      <c r="KA14" s="535" t="s">
        <v>1594</v>
      </c>
      <c r="KB14" s="535" t="s">
        <v>1594</v>
      </c>
      <c r="KC14" s="535" t="s">
        <v>1593</v>
      </c>
      <c r="KD14" s="536" t="s">
        <v>1594</v>
      </c>
      <c r="KE14" s="535" t="s">
        <v>1594</v>
      </c>
      <c r="KF14" s="535" t="s">
        <v>1594</v>
      </c>
      <c r="KG14" s="535" t="s">
        <v>1594</v>
      </c>
      <c r="KH14" s="535" t="s">
        <v>1593</v>
      </c>
      <c r="KI14" s="535" t="s">
        <v>1591</v>
      </c>
      <c r="KJ14" s="535" t="s">
        <v>1591</v>
      </c>
      <c r="KK14" s="535" t="s">
        <v>1594</v>
      </c>
      <c r="KL14" s="535" t="s">
        <v>1594</v>
      </c>
      <c r="KM14" s="535" t="s">
        <v>1594</v>
      </c>
      <c r="KN14" s="535" t="s">
        <v>1594</v>
      </c>
      <c r="KO14" s="535" t="s">
        <v>1594</v>
      </c>
      <c r="KP14" s="535" t="s">
        <v>1594</v>
      </c>
      <c r="KQ14" s="535" t="s">
        <v>1594</v>
      </c>
      <c r="KR14" s="535" t="s">
        <v>1593</v>
      </c>
      <c r="KS14" s="535" t="s">
        <v>1594</v>
      </c>
      <c r="KT14" s="535" t="s">
        <v>1594</v>
      </c>
      <c r="KU14" s="535" t="s">
        <v>1594</v>
      </c>
      <c r="KV14" s="535" t="s">
        <v>1594</v>
      </c>
      <c r="KW14" s="535" t="s">
        <v>1594</v>
      </c>
      <c r="KX14" s="535" t="s">
        <v>1594</v>
      </c>
      <c r="KY14" s="535" t="s">
        <v>1594</v>
      </c>
      <c r="KZ14" s="535" t="s">
        <v>1594</v>
      </c>
      <c r="LA14" s="535" t="s">
        <v>1594</v>
      </c>
      <c r="LB14" s="535" t="s">
        <v>1594</v>
      </c>
      <c r="LC14" s="535" t="s">
        <v>1593</v>
      </c>
      <c r="LD14" s="535" t="s">
        <v>1594</v>
      </c>
      <c r="LE14" s="535" t="s">
        <v>1594</v>
      </c>
      <c r="LF14" s="535" t="s">
        <v>1594</v>
      </c>
      <c r="LG14" s="535" t="s">
        <v>1594</v>
      </c>
      <c r="LH14" s="535" t="s">
        <v>1594</v>
      </c>
      <c r="LI14" s="534" t="s">
        <v>1594</v>
      </c>
      <c r="LJ14" s="535" t="s">
        <v>1594</v>
      </c>
      <c r="LK14" s="535" t="s">
        <v>1594</v>
      </c>
      <c r="LL14" s="535" t="s">
        <v>1594</v>
      </c>
      <c r="LM14" s="535" t="s">
        <v>1594</v>
      </c>
      <c r="LN14" s="535" t="s">
        <v>1594</v>
      </c>
      <c r="LO14" s="535" t="s">
        <v>1594</v>
      </c>
      <c r="LP14" s="535" t="s">
        <v>1594</v>
      </c>
      <c r="LQ14" s="535" t="s">
        <v>1593</v>
      </c>
      <c r="LR14" s="535" t="s">
        <v>1591</v>
      </c>
      <c r="LS14" s="535" t="s">
        <v>1591</v>
      </c>
      <c r="LT14" s="535" t="s">
        <v>1594</v>
      </c>
      <c r="LU14" s="535" t="s">
        <v>1594</v>
      </c>
      <c r="LV14" s="535" t="s">
        <v>1594</v>
      </c>
      <c r="LW14" s="535" t="s">
        <v>1594</v>
      </c>
      <c r="LX14" s="535" t="s">
        <v>1594</v>
      </c>
      <c r="LY14" s="535" t="s">
        <v>1594</v>
      </c>
      <c r="LZ14" s="535" t="s">
        <v>1594</v>
      </c>
      <c r="MA14" s="535" t="s">
        <v>1593</v>
      </c>
      <c r="MB14" s="535" t="s">
        <v>1594</v>
      </c>
      <c r="MC14" s="535" t="s">
        <v>1594</v>
      </c>
      <c r="MD14" s="535" t="s">
        <v>1594</v>
      </c>
      <c r="ME14" s="535" t="s">
        <v>1594</v>
      </c>
      <c r="MF14" s="535" t="s">
        <v>1594</v>
      </c>
      <c r="MG14" s="535" t="s">
        <v>1594</v>
      </c>
      <c r="MH14" s="535" t="s">
        <v>1594</v>
      </c>
      <c r="MI14" s="535" t="s">
        <v>1594</v>
      </c>
      <c r="MJ14" s="535" t="s">
        <v>1594</v>
      </c>
      <c r="MK14" s="535" t="s">
        <v>1594</v>
      </c>
      <c r="ML14" s="535" t="s">
        <v>1594</v>
      </c>
      <c r="MM14" s="535" t="s">
        <v>1593</v>
      </c>
      <c r="MN14" s="534" t="s">
        <v>1594</v>
      </c>
      <c r="MO14" s="539" t="s">
        <v>1595</v>
      </c>
      <c r="MP14" s="539" t="s">
        <v>1595</v>
      </c>
      <c r="MQ14" s="534" t="s">
        <v>1591</v>
      </c>
      <c r="MR14" s="534" t="s">
        <v>1591</v>
      </c>
      <c r="MS14" s="534" t="s">
        <v>1591</v>
      </c>
      <c r="MT14" s="534" t="s">
        <v>1591</v>
      </c>
      <c r="MU14" s="534" t="s">
        <v>1591</v>
      </c>
      <c r="MV14" s="534" t="s">
        <v>1591</v>
      </c>
      <c r="MW14" s="534" t="s">
        <v>1591</v>
      </c>
      <c r="MX14" s="534" t="s">
        <v>1591</v>
      </c>
      <c r="MY14" s="534" t="s">
        <v>1591</v>
      </c>
      <c r="MZ14" s="539" t="s">
        <v>1595</v>
      </c>
      <c r="NA14" s="534" t="s">
        <v>1591</v>
      </c>
      <c r="NB14" s="534" t="s">
        <v>1591</v>
      </c>
      <c r="NC14" s="534" t="s">
        <v>1591</v>
      </c>
      <c r="ND14" s="534" t="s">
        <v>1591</v>
      </c>
      <c r="NE14" s="534" t="s">
        <v>1591</v>
      </c>
      <c r="NF14" s="534" t="s">
        <v>1591</v>
      </c>
      <c r="NG14" s="534" t="s">
        <v>1591</v>
      </c>
      <c r="NH14" s="534" t="s">
        <v>1591</v>
      </c>
      <c r="NI14" s="534" t="s">
        <v>1591</v>
      </c>
      <c r="NJ14" s="539" t="s">
        <v>1595</v>
      </c>
      <c r="NK14" s="539" t="s">
        <v>1591</v>
      </c>
      <c r="NL14" s="535" t="s">
        <v>1591</v>
      </c>
      <c r="NM14" s="535" t="s">
        <v>1594</v>
      </c>
      <c r="NN14" s="535" t="s">
        <v>1594</v>
      </c>
      <c r="NO14" s="535" t="s">
        <v>1594</v>
      </c>
      <c r="NP14" s="535" t="s">
        <v>1594</v>
      </c>
      <c r="NQ14" s="535" t="s">
        <v>1594</v>
      </c>
      <c r="NR14" s="535" t="s">
        <v>1593</v>
      </c>
      <c r="NS14" s="535" t="s">
        <v>1594</v>
      </c>
      <c r="NT14" s="535" t="s">
        <v>1594</v>
      </c>
      <c r="NU14" s="535" t="s">
        <v>1594</v>
      </c>
      <c r="NV14" s="535" t="s">
        <v>1594</v>
      </c>
      <c r="NW14" s="535" t="s">
        <v>1594</v>
      </c>
      <c r="NX14" s="535" t="s">
        <v>1594</v>
      </c>
      <c r="NY14" s="535" t="s">
        <v>1594</v>
      </c>
      <c r="NZ14" s="535" t="s">
        <v>1594</v>
      </c>
      <c r="OA14" s="535" t="s">
        <v>1593</v>
      </c>
      <c r="OB14" s="534" t="s">
        <v>1593</v>
      </c>
    </row>
    <row r="15" spans="1:392" s="586" customFormat="1" ht="24" customHeight="1">
      <c r="A15" s="549"/>
      <c r="B15" s="550" t="str">
        <f>[1]はじめに!D3</f>
        <v>○○県</v>
      </c>
      <c r="C15" s="550" t="str">
        <f>[1]はじめに!D4</f>
        <v>△△市</v>
      </c>
      <c r="D15" s="551"/>
      <c r="E15" s="550" t="str">
        <f>[1]はじめに!D5</f>
        <v>あいうえお集落協定</v>
      </c>
      <c r="F15" s="552"/>
      <c r="G15" s="552">
        <f t="shared" ref="G15" si="46">IFERROR(D15*10000+F15,"")</f>
        <v>0</v>
      </c>
      <c r="H15" s="550" t="str">
        <f>[1]はじめに!D7</f>
        <v>○○県△△市○町</v>
      </c>
      <c r="I15" s="553">
        <f>[1]別紙１①!E38</f>
        <v>7</v>
      </c>
      <c r="J15" s="552"/>
      <c r="K15" s="554">
        <f>M15+N15+O15+P15+Q15+R15+S15</f>
        <v>22</v>
      </c>
      <c r="L15" s="550">
        <f>[1]別紙１④!A33</f>
        <v>4</v>
      </c>
      <c r="M15" s="550">
        <f>COUNTIF([1]別紙１③!H7:H34,"A")+COUNTIF([1]別紙１③!H7:H34,"B")</f>
        <v>9</v>
      </c>
      <c r="N15" s="550">
        <f>COUNTIF([1]別紙１③!H7:H34,"C")+COUNTIF([1]別紙１③!H7:H34,"D")+COUNTIF([1]別紙１③!H7:H34,"E")</f>
        <v>3</v>
      </c>
      <c r="O15" s="550">
        <f>COUNTIF([1]別紙１③!H7:H34,"F")+COUNTIF([1]別紙１③!H7:H34,"G")+COUNTIF([1]別紙１③!H7:H34,"H")+COUNTIF([1]別紙１③!H7:H34,"I")</f>
        <v>4</v>
      </c>
      <c r="P15" s="550">
        <f>COUNTIF([1]別紙１③!H7:H34,"J")</f>
        <v>1</v>
      </c>
      <c r="Q15" s="550">
        <f>COUNTIF([1]別紙１③!H7:H34,"K")</f>
        <v>1</v>
      </c>
      <c r="R15" s="550">
        <f>COUNTIF([1]別紙１③!H7:H34,"L")</f>
        <v>2</v>
      </c>
      <c r="S15" s="550">
        <f>COUNTIF([1]別紙１③!H7:H34,"M")</f>
        <v>2</v>
      </c>
      <c r="T15" s="555">
        <f t="shared" ref="T15" si="47">U15+V15+W15+X15+Y15+Z15+AA15+AB15+AC15+AD15</f>
        <v>10</v>
      </c>
      <c r="U15" s="550">
        <f>COUNTIF([1]別紙１③!I7:I34,"ア")</f>
        <v>1</v>
      </c>
      <c r="V15" s="550">
        <f>COUNTIF([1]別紙１③!I7:I34,"イ")</f>
        <v>2</v>
      </c>
      <c r="W15" s="550">
        <f>COUNTIF([1]別紙１③!I7:I34,"ウ")</f>
        <v>1</v>
      </c>
      <c r="X15" s="550">
        <f>COUNTIF([1]別紙１③!I7:I34,"エ")</f>
        <v>1</v>
      </c>
      <c r="Y15" s="550">
        <f>COUNTIF([1]別紙１③!I7:I34,"オ")</f>
        <v>0</v>
      </c>
      <c r="Z15" s="550">
        <f>COUNTIF([1]別紙１③!I7:I34,"カ")</f>
        <v>2</v>
      </c>
      <c r="AA15" s="550">
        <f>COUNTIF([1]別紙１③!I7:I34,"キ")</f>
        <v>2</v>
      </c>
      <c r="AB15" s="550">
        <f>COUNTIF([1]別紙１③!I7:I34,"ク")</f>
        <v>0</v>
      </c>
      <c r="AC15" s="550">
        <f>COUNTIF([1]別紙１③!I7:I34,"ケ")</f>
        <v>1</v>
      </c>
      <c r="AD15" s="550">
        <f>COUNTIF([1]別紙１③!I7:I34,"コ")</f>
        <v>0</v>
      </c>
      <c r="AE15" s="554" t="str">
        <f>IF(CM15*BI15&gt;0,"通特併存",IF(BI15&lt;&gt;0,"通常",IF(CM15&lt;&gt;0,"特認",IF(CM15*BI15=0,""))))</f>
        <v>通特併存</v>
      </c>
      <c r="AF15" s="556">
        <f>AG15+AN15+AU15+BC15</f>
        <v>38346</v>
      </c>
      <c r="AG15" s="556">
        <f t="shared" ref="AG15" si="48">AH15+AI15+AJ15+AK15+AL15+AM15</f>
        <v>20714</v>
      </c>
      <c r="AH15" s="556">
        <f t="shared" ref="AH15:AM15" si="49">BK15+CO15</f>
        <v>16569</v>
      </c>
      <c r="AI15" s="556">
        <f t="shared" si="49"/>
        <v>0</v>
      </c>
      <c r="AJ15" s="556">
        <f>BM15+CQ15</f>
        <v>1403</v>
      </c>
      <c r="AK15" s="556">
        <f t="shared" si="49"/>
        <v>1515</v>
      </c>
      <c r="AL15" s="556">
        <f t="shared" si="49"/>
        <v>813</v>
      </c>
      <c r="AM15" s="556">
        <f t="shared" si="49"/>
        <v>414</v>
      </c>
      <c r="AN15" s="556">
        <f t="shared" ref="AN15" si="50">AO15+AP15+AQ15+AR15+AS15+AT15</f>
        <v>12468</v>
      </c>
      <c r="AO15" s="556">
        <f t="shared" ref="AO15:AT15" si="51">BR15+CV15</f>
        <v>1840</v>
      </c>
      <c r="AP15" s="556">
        <f t="shared" si="51"/>
        <v>4925</v>
      </c>
      <c r="AQ15" s="556">
        <f t="shared" si="51"/>
        <v>869</v>
      </c>
      <c r="AR15" s="556">
        <f t="shared" si="51"/>
        <v>2034</v>
      </c>
      <c r="AS15" s="556">
        <f t="shared" si="51"/>
        <v>1153</v>
      </c>
      <c r="AT15" s="556">
        <f t="shared" si="51"/>
        <v>1647</v>
      </c>
      <c r="AU15" s="556">
        <f t="shared" ref="AU15" si="52">AV15+AW15+AX15+AY15+AZ15+BA15+BB15</f>
        <v>4014</v>
      </c>
      <c r="AV15" s="556">
        <f t="shared" ref="AV15:BB15" si="53">BY15+DC15</f>
        <v>3144</v>
      </c>
      <c r="AW15" s="556">
        <f t="shared" si="53"/>
        <v>120</v>
      </c>
      <c r="AX15" s="556">
        <f t="shared" si="53"/>
        <v>140</v>
      </c>
      <c r="AY15" s="556">
        <f t="shared" si="53"/>
        <v>130</v>
      </c>
      <c r="AZ15" s="556">
        <f t="shared" si="53"/>
        <v>150</v>
      </c>
      <c r="BA15" s="556">
        <f t="shared" si="53"/>
        <v>170</v>
      </c>
      <c r="BB15" s="556">
        <f t="shared" si="53"/>
        <v>160</v>
      </c>
      <c r="BC15" s="556">
        <f t="shared" ref="BC15" si="54">BD15+BE15+BF15+BG15+BH15</f>
        <v>1150</v>
      </c>
      <c r="BD15" s="556">
        <f t="shared" ref="BD15:BH15" si="55">CG15+DK15</f>
        <v>430</v>
      </c>
      <c r="BE15" s="556">
        <f t="shared" si="55"/>
        <v>0</v>
      </c>
      <c r="BF15" s="556">
        <f t="shared" si="55"/>
        <v>230</v>
      </c>
      <c r="BG15" s="556">
        <f t="shared" si="55"/>
        <v>240</v>
      </c>
      <c r="BH15" s="557">
        <f t="shared" si="55"/>
        <v>250</v>
      </c>
      <c r="BI15" s="556">
        <f t="shared" ref="BI15" si="56">BJ15+BQ15+BX15+CF15</f>
        <v>27482</v>
      </c>
      <c r="BJ15" s="556">
        <f t="shared" ref="BJ15" si="57">BK15+BL15+BM15+BN15+BO15+BP15</f>
        <v>16268</v>
      </c>
      <c r="BK15" s="558">
        <f>SUMIFS([1]別紙２①!$F18:$F105,[1]別紙２①!$A18:$A105,"通常地域（8法内）",[1]別紙２①!$E18:$E105,"田",[1]別紙２①!$G18:$G105,"急傾斜")+SUMIFS([1]別紙２①!$F18:$F105,[1]別紙２①!$A18:$A105,"通常地域（8法以外で棚田法の交付対象農用地）",[1]別紙２①!$E18:$E105,"田",[1]別紙２①!$G18:$G105,"急傾斜")</f>
        <v>14014</v>
      </c>
      <c r="BL15" s="558">
        <f>SUMIFS([1]別紙２①!$F18:$F105,[1]別紙２①!$A18:$A105,"通常地域（8法内）",[1]別紙２①!$E18:$E105,"田",[1]別紙２①!$G18:$G105,"緩傾斜")+SUMIFS([1]別紙２①!$F18:$F105,[1]別紙２①!$A18:$A105,"通常地域（8法以外で棚田法の交付対象農用地）",[1]別紙２①!$E18:$E105,"田",[1]別紙２①!$G18:$G105,"緩傾斜")</f>
        <v>0</v>
      </c>
      <c r="BM15" s="558">
        <f>SUMIFS([1]別紙２①!$F18:$F105,[1]別紙２①!$A18:$A105,"通常地域（8法内）",[1]別紙２①!$E18:$E105,"田",[1]別紙２①!$G18:$G105,"高齢化・耕作放棄率")+SUMIFS([1]別紙２①!$F18:$F105,[1]別紙２①!$A18:$A105,"通常地域（8法以外で棚田法の交付対象農用地）",[1]別紙２①!$E18:$E105,"田",[1]別紙２①!$G18:$G105,"高齢化・耕作放棄率")</f>
        <v>491</v>
      </c>
      <c r="BN15" s="558">
        <f>SUMIFS([1]別紙２①!$F18:$F105,[1]別紙２①!$A18:$A105,"通常地域（8法内）",[1]別紙２①!$E18:$E105,"田",[1]別紙２①!$G18:$G105,"小区画・不整形")+SUMIFS([1]別紙２①!$F18:$F105,[1]別紙２①!$A18:$A105,"通常地域（8法以外で棚田法の交付対象農用地）",[1]別紙２①!$E18:$E105,"田",[1]別紙２①!$G18:$G105,"小区画・不整形")</f>
        <v>536</v>
      </c>
      <c r="BO15" s="558">
        <f>SUMIFS([1]別紙２①!$F18:$F105,[1]別紙２①!$A18:$A105,"通常地域（8法内）",[1]別紙２①!$E18:$E105,"田",[1]別紙２①!$G18:$G105,"特認基準")+SUMIFS([1]別紙２①!$F18:$F105,[1]別紙２①!$A18:$A105,"通常地域（8法以外で棚田法の交付対象農用地）",[1]別紙２①!$E18:$E105,"田",[1]別紙２①!$G18:$G105,"特認基準")</f>
        <v>813</v>
      </c>
      <c r="BP15" s="558">
        <f>SUMIFS([1]別紙２①!$F18:$F105,[1]別紙２①!$A18:$A105,"通常地域（8法内）",[1]別紙２①!$E18:$E105,"田",[1]別紙２①!$G18:$G105,"交付対象外")+SUMIFS([1]別紙２①!$F18:$F105,[1]別紙２①!$A18:$A105,"通常地域（8法以外で棚田法の交付対象農用地）",[1]別紙２①!$E18:$E105,"田",[1]別紙２①!$G18:$G105,"交付対象外")</f>
        <v>414</v>
      </c>
      <c r="BQ15" s="556">
        <f>BR15+BS15+BT15+BU15+BV15+BW15</f>
        <v>8180</v>
      </c>
      <c r="BR15" s="558">
        <f>SUMIFS([1]別紙２①!$F18:$F105,[1]別紙２①!$A18:$A105,"通常地域（8法内）",[1]別紙２①!$E18:$E105,"畑",[1]別紙２①!$G18:$G105,"急傾斜")+SUMIFS([1]別紙２①!$F18:$F105,[1]別紙２①!$A18:$A105,"通常地域（8法以外で棚田法の交付対象農用地）",[1]別紙２①!$E18:$E105,"畑",[1]別紙２①!$G18:$G105,"急傾斜")</f>
        <v>1840</v>
      </c>
      <c r="BS15" s="558">
        <f>SUMIFS([1]別紙２①!$F18:$F105,[1]別紙２①!$A18:$A105,"通常地域（8法内）",[1]別紙２①!$E18:$E105,"畑",[1]別紙２①!$G18:$G105,"緩傾斜")+SUMIFS([1]別紙２①!$F18:$F105,[1]別紙２①!$A18:$A105,"通常地域（8法以外で棚田法の交付対象農用地）",[1]別紙２①!$E18:$E105,"畑",[1]別紙２①!$G18:$G105,"緩傾斜")</f>
        <v>1233</v>
      </c>
      <c r="BT15" s="558">
        <f>SUMIFS([1]別紙２①!$F18:$F105,[1]別紙２①!$A18:$A105,"通常地域（8法内）",[1]別紙２①!$E18:$E105,"畑",[1]別紙２①!$G18:$G105,"高齢化・耕作放棄率")+SUMIFS([1]別紙２①!$F18:$F105,[1]別紙２①!$A18:$A105,"通常地域（8法以外で棚田法の交付対象農用地）",[1]別紙２①!$E18:$E105,"畑",[1]別紙２①!$G18:$G105,"高齢化・耕作放棄率")</f>
        <v>869</v>
      </c>
      <c r="BU15" s="558">
        <f>SUMIFS([1]別紙２①!$F18:$F105,[1]別紙２①!$A18:$A105,"通常地域（8法内）",[1]別紙２①!$E18:$E105,"畑",[1]別紙２①!$G18:$G105,"特認基準")+SUMIFS([1]別紙２①!$F18:$F105,[1]別紙２①!$A18:$A105,"通常地域（8法以外で棚田法の交付対象農用地）",[1]別紙２①!$E18:$E105,"畑",[1]別紙２①!$G18:$G105,"特認基準")</f>
        <v>1477</v>
      </c>
      <c r="BV15" s="558">
        <f>SUMIFS([1]別紙２①!$F18:$F105,[1]別紙２①!$A18:$A105,"通常地域（8法内）",[1]別紙２①!$E18:$E105,"畑",[1]別紙２①!$G18:$G105,"交付対象外（田畑混在地）")+SUMIFS([1]別紙２①!$F18:$F105,[1]別紙２①!$A18:$A105,"通常地域（8法以外で棚田法の交付対象農用地）",[1]別紙２①!$E18:$E105,"畑",[1]別紙２①!$G18:$G105,"交付対象外（田畑混在地）")</f>
        <v>1114</v>
      </c>
      <c r="BW15" s="558">
        <f>SUMIFS([1]別紙２①!$F18:$F105,[1]別紙２①!$A18:$A105,"通常地域（8法内）",[1]別紙２①!$E18:$E105,"畑",[1]別紙２①!$G18:$G105,"交付対象外（田畑混在地以外）")+SUMIFS([1]別紙２①!$F18:$F105,[1]別紙２①!$A18:$A105,"通常地域（8法以外で棚田法の交付対象農用地）",[1]別紙２①!$E18:$E105,"畑",[1]別紙２①!$G18:$G105,"交付対象外（田畑混在地以外）")</f>
        <v>1647</v>
      </c>
      <c r="BX15" s="556">
        <f>BY15+BZ15+CA15+CB15+CC15+CD15+CE15</f>
        <v>3034</v>
      </c>
      <c r="BY15" s="558">
        <f>SUMIFS([1]別紙２①!$F18:$F105,[1]別紙２①!$A18:$A105,"通常地域（8法内）",[1]別紙２①!$E18:$E105,"草地",[1]別紙２①!$G18:$G105,"急傾斜")+SUMIFS([1]別紙２①!$F18:$F105,[1]別紙２①!$A18:$A105,"通常地域（8法以外で棚田法の交付対象農用地）",[1]別紙２①!$E18:$E105,"草地",[1]別紙２①!$G18:$G105,"急傾斜")</f>
        <v>3034</v>
      </c>
      <c r="BZ15" s="558">
        <f>SUMIFS([1]別紙２①!$F18:$F105,[1]別紙２①!$A18:$A105,"通常地域（8法内）",[1]別紙２①!$E18:$E105,"草地",[1]別紙２①!$G18:$G105,"緩傾斜")+SUMIFS([1]別紙２①!$F18:$F105,[1]別紙２①!$A18:$A105,"通常地域（8法以外で棚田法の交付対象農用地）",[1]別紙２①!$E18:$E105,"草地",[1]別紙２①!$G18:$G105,"緩傾斜")</f>
        <v>0</v>
      </c>
      <c r="CA15" s="558">
        <f>SUMIFS([1]別紙２①!$F18:$F105,[1]別紙２①!$A18:$A105,"通常地域（8法内）",[1]別紙２①!$E18:$E105,"草地",[1]別紙２①!$G18:$G105,"草地比率の高い草地")+SUMIFS([1]別紙２①!$F18:$F105,[1]別紙２①!$A18:$A105,"通常地域（8法以外で棚田法の交付対象農用地）",[1]別紙２①!$E18:$E105,"草地",[1]別紙２①!$G18:$G105,"草地比率の高い草地")</f>
        <v>0</v>
      </c>
      <c r="CB15" s="558">
        <f>SUMIFS([1]別紙２①!$F18:$F105,[1]別紙２①!$A18:$A105,"通常地域（8法内）",[1]別紙２①!$E18:$E105,"草地",[1]別紙２①!$G18:$G105,"高齢化・耕作放棄率")+SUMIFS([1]別紙２①!$F18:$F105,[1]別紙２①!$A18:$A105,"通常地域（8法以外で棚田法の交付対象農用地）",[1]別紙２①!$E18:$E105,"草地",[1]別紙２①!$G18:$G105,"高齢化・耕作放棄率")</f>
        <v>0</v>
      </c>
      <c r="CC15" s="558">
        <f>SUMIFS([1]別紙２①!$F18:$F105,[1]別紙２①!$A18:$A105,"通常地域（8法内）",[1]別紙２①!$E18:$E105,"草地",[1]別紙２①!$G18:$G105,"特認基準")+SUMIFS([1]別紙２①!$F18:$F105,[1]別紙２①!$A18:$A105,"通常地域（8法以外で棚田法の交付対象農用地）",[1]別紙２①!$E18:$E105,"草地",[1]別紙２①!$G18:$G105,"特認基準")</f>
        <v>0</v>
      </c>
      <c r="CD15" s="558">
        <f>SUMIFS([1]別紙２①!$F18:$F105,[1]別紙２①!$A18:$A105,"通常地域（8法内）",[1]別紙２①!$E18:$E105,"草地",[1]別紙２①!$G18:$G105,"交付対象外（田草地混在地）")+SUMIFS([1]別紙２①!$F18:$F105,[1]別紙２①!$A18:$A105,"通常地域（8法以外で棚田法の交付対象農用地）",[1]別紙２①!$E18:$E105,"草地",[1]別紙２①!$G18:$G105,"交付対象外（田草地混在地）")</f>
        <v>0</v>
      </c>
      <c r="CE15" s="558">
        <f>SUMIFS([1]別紙２①!$F18:$F105,[1]別紙２①!$A18:$A105,"通常地域（8法内）",[1]別紙２①!$E18:$E105,"草地",[1]別紙２①!$G18:$G105,"交付対象外（田草地混在地以外）")+SUMIFS([1]別紙２①!$F18:$F105,[1]別紙２①!$A18:$A105,"通常地域（8法以外で棚田法の交付対象農用地）",[1]別紙２①!$E18:$E105,"草地",[1]別紙２①!$G18:$G105,"交付対象外（田草地混在地以外）")</f>
        <v>0</v>
      </c>
      <c r="CF15" s="556">
        <f>CG15+CH15+CI15+CJ15+CK15</f>
        <v>0</v>
      </c>
      <c r="CG15" s="558">
        <f>SUMIFS([1]別紙２①!$F18:$F105,[1]別紙２①!$A18:$A105,"通常地域（8法内）",[1]別紙２①!$E18:$E105,"採草放牧地",[1]別紙２①!$G18:$G105,"急傾斜")+SUMIFS([1]別紙２①!$F18:$F105,[1]別紙２①!$A18:$A105,"通常地域（8法以外で棚田法の交付対象農用地）",[1]別紙２①!$E18:$E105,"採草放牧地",[1]別紙２①!$G18:$G105,"急傾斜")</f>
        <v>0</v>
      </c>
      <c r="CH15" s="558">
        <f>SUMIFS([1]別紙２①!$F18:$F105,[1]別紙２①!$A18:$A105,"通常地域（8法内）",[1]別紙２①!$E18:$E105,"採草放牧地",[1]別紙２①!$G18:$G105,"緩傾斜")+SUMIFS([1]別紙２①!$F18:$F105,[1]別紙２①!$A18:$A105,"通常地域（8法以外で棚田法の交付対象農用地）",[1]別紙２①!$E18:$E105,"採草放牧地",[1]別紙２①!$G18:$G105,"緩傾斜")</f>
        <v>0</v>
      </c>
      <c r="CI15" s="558">
        <f>SUMIFS([1]別紙２①!$F18:$F105,[1]別紙２①!$A18:$A105,"通常地域（8法内）",[1]別紙２①!$E18:$E105,"採草放牧地",[1]別紙２①!$G18:$G105,"特認基準")+SUMIFS([1]別紙２①!$F18:$F105,[1]別紙２①!$A18:$A105,"通常地域（8法以外で棚田法の交付対象農用地）",[1]別紙２①!$E18:$E105,"採草放牧地",[1]別紙２①!$G18:$G105,"特認基準")</f>
        <v>0</v>
      </c>
      <c r="CJ15" s="558">
        <f>SUMIFS([1]別紙２①!$F18:$F105,[1]別紙２①!$A18:$A105,"通常地域（8法内）",[1]別紙２①!$E18:$E105,"採草放牧地",[1]別紙２①!$G18:$G105,"交付対象外（田採草放牧地混在地）")+SUMIFS([1]別紙２①!$F18:$F105,[1]別紙２①!$A18:$A105,"通常地域（8法以外で棚田法の交付対象農用地）",[1]別紙２①!$E18:$E105,"採草放牧地",[1]別紙２①!$G18:$G105,"交付対象外（田採草放牧地混在地）")</f>
        <v>0</v>
      </c>
      <c r="CK15" s="558">
        <f>SUMIFS([1]別紙２①!$F18:$F105,[1]別紙２①!$A18:$A105,"通常地域（8法内）",[1]別紙２①!$E18:$E105,"採草放牧地",[1]別紙２①!$G18:$G105,"交付対象外（田採草放牧地混在地以外）")+SUMIFS([1]別紙２①!$F18:$F105,[1]別紙２①!$A18:$A105,"通常地域（8法以外で棚田法の交付対象農用地）",[1]別紙２①!$E18:$E105,"採草放牧地",[1]別紙２①!$G18:$G105,"交付対象外（田採草放牧地混在地以外）")</f>
        <v>0</v>
      </c>
      <c r="CL15" s="559"/>
      <c r="CM15" s="556">
        <f t="shared" ref="CM15" si="58">CN15+CU15+DB15+DJ15</f>
        <v>10864</v>
      </c>
      <c r="CN15" s="556">
        <f t="shared" ref="CN15" si="59">CO15+CP15+CQ15+CR15+CS15+CT15</f>
        <v>4446</v>
      </c>
      <c r="CO15" s="558">
        <f>SUMIFS([1]別紙２①!$F18:$F105,[1]別紙２①!$A18:$A105,"特認地域",[1]別紙２①!$E18:$E105,"田",[1]別紙２①!$G18:$G105,"急傾斜")</f>
        <v>2555</v>
      </c>
      <c r="CP15" s="558">
        <f>SUMIFS([1]別紙２①!$F18:$F105,[1]別紙２①!$A18:$A105,"特認地域",[1]別紙２①!$E18:$E105,"田",[1]別紙２①!$G18:$G105,"緩傾斜")</f>
        <v>0</v>
      </c>
      <c r="CQ15" s="558">
        <f>SUMIFS([1]別紙２①!$F18:$F105,[1]別紙２①!$A18:$A105,"特認地域",[1]別紙２①!$E18:$E105,"田",[1]別紙２①!$G18:$G105,"高齢化・耕作放棄率")</f>
        <v>912</v>
      </c>
      <c r="CR15" s="558">
        <f>SUMIFS([1]別紙２①!$F18:$F105,[1]別紙２①!$A18:$A105,"特認地域",[1]別紙２①!$E18:$E105,"田",[1]別紙２①!$G18:$G105,"小区画・不整形")</f>
        <v>979</v>
      </c>
      <c r="CS15" s="558">
        <f>SUMIFS([1]別紙２①!$F18:$F105,[1]別紙２①!$A18:$A105,"特認地域",[1]別紙２①!$E18:$E105,"田",[1]別紙２①!$G18:$G105,"特認基準")</f>
        <v>0</v>
      </c>
      <c r="CT15" s="558">
        <f>SUMIFS([1]別紙２①!$F18:$F105,[1]別紙２①!$A18:$A105,"特認地域",[1]別紙２①!$E18:$E105,"田",[1]別紙２①!$G18:$G105,"交付対象外")</f>
        <v>0</v>
      </c>
      <c r="CU15" s="556">
        <f t="shared" ref="CU15" si="60">CV15+CW15+CX15+CY15+CZ15+DA15</f>
        <v>4288</v>
      </c>
      <c r="CV15" s="558">
        <f>SUMIFS([1]別紙２①!$F18:$F105,[1]別紙２①!$A18:$A105,"特認地域",[1]別紙２①!$E18:$E105,"畑",[1]別紙２①!$G18:$G105,"急傾斜")</f>
        <v>0</v>
      </c>
      <c r="CW15" s="558">
        <f>SUMIFS([1]別紙２①!$F18:$F105,[1]別紙２①!$A18:$A105,"特認地域",[1]別紙２①!$E18:$E105,"畑",[1]別紙２①!$G18:$G105,"緩傾斜")</f>
        <v>3692</v>
      </c>
      <c r="CX15" s="558">
        <f>SUMIFS([1]別紙２①!$F18:$F105,[1]別紙２①!$A18:$A105,"特認地域",[1]別紙２①!$E18:$E105,"畑",[1]別紙２①!$G18:$G105,"高齢化・耕作放棄率")</f>
        <v>0</v>
      </c>
      <c r="CY15" s="558">
        <f>SUMIFS([1]別紙２①!$F18:$F105,[1]別紙２①!$A18:$A105,"特認地域",[1]別紙２①!$E18:$E105,"畑",[1]別紙２①!$G18:$G105,"特認基準")</f>
        <v>557</v>
      </c>
      <c r="CZ15" s="558">
        <f>SUMIFS([1]別紙２①!$F18:$F105,[1]別紙２①!$A18:$A105,"特認地域",[1]別紙２①!$E18:$E105,"畑",[1]別紙２①!$G18:$G105,"交付対象外（田畑混在地）")</f>
        <v>39</v>
      </c>
      <c r="DA15" s="558">
        <f>SUMIFS([1]別紙２①!$F18:$F105,[1]別紙２①!$A18:$A105,"特認地域",[1]別紙２①!$E18:$E105,"畑",[1]別紙２①!$G18:$G105,"交付対象外（田畑混在地以外）")</f>
        <v>0</v>
      </c>
      <c r="DB15" s="556">
        <f t="shared" ref="DB15" si="61">DC15+DD15+DE15+DF15+DG15+DH15+DI15</f>
        <v>980</v>
      </c>
      <c r="DC15" s="558">
        <f>SUMIFS([1]別紙２①!$F18:$F105,[1]別紙２①!$A18:$A105,"特認地域",[1]別紙２①!$E18:$E105,"草地",[1]別紙２①!$G18:$G105,"急傾斜")</f>
        <v>110</v>
      </c>
      <c r="DD15" s="558">
        <f>SUMIFS([1]別紙２①!$F18:$F105,[1]別紙２①!$A18:$A105,"特認地域",[1]別紙２①!$E18:$E105,"草地",[1]別紙２①!$G18:$G105,"緩傾斜")</f>
        <v>120</v>
      </c>
      <c r="DE15" s="558">
        <f>SUMIFS([1]別紙２①!$F18:$F105,[1]別紙２①!$A18:$A105,"特認地域",[1]別紙２①!$E18:$E105,"草地",[1]別紙２①!$G18:$G105,"草地比率の高い草地")</f>
        <v>140</v>
      </c>
      <c r="DF15" s="558">
        <f>SUMIFS([1]別紙２①!$F18:$F105,[1]別紙２①!$A18:$A105,"特認地域",[1]別紙２①!$E18:$E105,"草地",[1]別紙２①!$G18:$G105,"高齢化・耕作放棄率")</f>
        <v>130</v>
      </c>
      <c r="DG15" s="558">
        <f>SUMIFS([1]別紙２①!$F18:$F105,[1]別紙２①!$A18:$A105,"特認地域",[1]別紙２①!$E18:$E105,"草地",[1]別紙２①!$G18:$G105,"特認基準")</f>
        <v>150</v>
      </c>
      <c r="DH15" s="558">
        <f>SUMIFS([1]別紙２①!$F18:$F105,[1]別紙２①!$A18:$A105,"特認地域",[1]別紙２①!$E18:$E105,"草地",[1]別紙２①!$G18:$G105,"交付対象外（田草地混在地）")</f>
        <v>170</v>
      </c>
      <c r="DI15" s="558">
        <f>SUMIFS([1]別紙２①!$F18:$F105,[1]別紙２①!$A18:$A105,"特認地域",[1]別紙２①!$E18:$E105,"草地",[1]別紙２①!$G18:$G105,"交付対象外（田草地混在地以外）")</f>
        <v>160</v>
      </c>
      <c r="DJ15" s="556">
        <f t="shared" ref="DJ15" si="62">DK15+DL15+DM15+DN15+DO15</f>
        <v>1150</v>
      </c>
      <c r="DK15" s="558">
        <f>SUMIFS([1]別紙２①!$F18:$F105,[1]別紙２①!$A18:$A105,"特認地域",[1]別紙２①!$E18:$E105,"採草放牧地",[1]別紙２①!$G18:$G105,"急傾斜")</f>
        <v>430</v>
      </c>
      <c r="DL15" s="558">
        <f>SUMIFS([1]別紙２①!$F18:$F105,[1]別紙２①!$A18:$A105,"特認地域",[1]別紙２①!$E18:$E105,"採草放牧地",[1]別紙２①!$G18:$G105,"緩傾斜")</f>
        <v>0</v>
      </c>
      <c r="DM15" s="558">
        <f>SUMIFS([1]別紙２①!$F18:$F105,[1]別紙２①!$A18:$A105,"特認地域",[1]別紙２①!$E18:$E105,"採草放牧地",[1]別紙２①!$G18:$G105,"特認基準")</f>
        <v>230</v>
      </c>
      <c r="DN15" s="560">
        <f>SUMIFS([1]別紙２①!$F18:$F105,[1]別紙２①!$A18:$A105,"特認地域",[1]別紙２①!$E18:$E105,"採草放牧地",[1]別紙２①!$G18:$G105,"交付対象外（田採草放牧地混在地）")</f>
        <v>240</v>
      </c>
      <c r="DO15" s="560">
        <f>SUMIFS([1]別紙２①!$F18:$F105,[1]別紙２①!$A18:$A105,"特認地域",[1]別紙２①!$E18:$E105,"採草放牧地",[1]別紙２①!$G18:$G105,"交付対象外（田採草放牧地混在地以外）")</f>
        <v>250</v>
      </c>
      <c r="DP15" s="560">
        <f>[1]別紙１④!I63+[1]別紙１④!N63+[1]別紙１④!S63+[1]別紙１④!X63</f>
        <v>369019</v>
      </c>
      <c r="DQ15" s="561"/>
      <c r="DR15" s="562">
        <f>DS15+DX15+DY15+DZ15+EA15+EB15</f>
        <v>0</v>
      </c>
      <c r="DS15" s="563">
        <f>DT15+DU15+DV15</f>
        <v>0</v>
      </c>
      <c r="DT15" s="564"/>
      <c r="DU15" s="564"/>
      <c r="DV15" s="564"/>
      <c r="DW15" s="564"/>
      <c r="DX15" s="564"/>
      <c r="DY15" s="564"/>
      <c r="DZ15" s="564"/>
      <c r="EA15" s="564"/>
      <c r="EB15" s="564"/>
      <c r="EC15" s="565">
        <f>EE15+EF15+EG15</f>
        <v>0</v>
      </c>
      <c r="ED15" s="566"/>
      <c r="EE15" s="567">
        <f>SUMIFS([1]別紙２①!$F18:$F105,[1]別紙２①!$P18:$P105,"荒廃農地",[1]別紙２①!$Q18:$Q105,"復旧",[1]別紙２①!$E18:$E105,"田")</f>
        <v>0</v>
      </c>
      <c r="EF15" s="567">
        <f>SUMIFS([1]別紙２①!$F18:$F105,[1]別紙２①!$P18:$P105,"荒廃農地",[1]別紙２①!$Q18:$Q105,"復旧",[1]別紙２①!$E18:$E105,"畑")</f>
        <v>0</v>
      </c>
      <c r="EG15" s="567">
        <f>SUMIFS([1]別紙２①!$F18:$F105,[1]別紙２①!$P18:$P105,"荒廃農地",[1]別紙２①!$Q18:$Q105,"復旧",[1]別紙２①!$E18:$E105,"草地")</f>
        <v>0</v>
      </c>
      <c r="EH15" s="567">
        <f>SUMIFS([1]別紙２①!$F18:$F105,[1]別紙２①!$P18:$P105,"被災地",[1]別紙２①!$Q18:$Q105,"復旧")</f>
        <v>0</v>
      </c>
      <c r="EI15" s="566"/>
      <c r="EJ15" s="567">
        <f>SUMIFS([1]別紙２①!$F18:$F105,[1]別紙２①!$G18:$G105,"協定に含めない管理すべき農用地")</f>
        <v>0</v>
      </c>
      <c r="EK15" s="556">
        <f t="shared" ref="EK15" si="63">IF(SUM(EM15:EN15)&gt;0,1,0)</f>
        <v>1</v>
      </c>
      <c r="EL15" s="556">
        <f t="shared" ref="EL15" si="64">EM15+EN15</f>
        <v>2140</v>
      </c>
      <c r="EM15" s="558">
        <f>[1]別紙１④!B71</f>
        <v>907</v>
      </c>
      <c r="EN15" s="558">
        <f>[1]別紙１④!E71</f>
        <v>1233</v>
      </c>
      <c r="EO15" s="558">
        <f>[1]別紙１④!P71</f>
        <v>21400</v>
      </c>
      <c r="EP15" s="568"/>
      <c r="EQ15" s="556">
        <f>IF(SUM(ES15:ET15)&gt;0,1,0)</f>
        <v>0</v>
      </c>
      <c r="ER15" s="556">
        <f t="shared" ref="ER15" si="65">ES15+ET15</f>
        <v>0</v>
      </c>
      <c r="ES15" s="558">
        <f>[1]別紙１④!H72</f>
        <v>0</v>
      </c>
      <c r="ET15" s="558">
        <f>[1]別紙１④!J72</f>
        <v>0</v>
      </c>
      <c r="EU15" s="558">
        <f>[1]別紙１④!P72</f>
        <v>0</v>
      </c>
      <c r="EV15" s="568"/>
      <c r="EW15" s="569" t="str">
        <f>[1]別紙１④!S256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570">
        <f>[1]別紙１④!J258</f>
        <v>11</v>
      </c>
      <c r="EY15" s="571"/>
      <c r="EZ15" s="569" t="str">
        <f>[1]別紙１④!S260</f>
        <v>[イ　棚田等の保全を通じた多面にわたる機能の維持・発揮]
例) 【生産性向上】食味基準を設ける等により品質向上を図り棚田米の販売量/額を〇t /円 から〇t /円に増加させる。</v>
      </c>
      <c r="FA15" s="570">
        <f>[1]別紙１④!J258</f>
        <v>11</v>
      </c>
      <c r="FB15" s="571"/>
      <c r="FC15" s="569" t="str">
        <f>[1]別紙１④!S261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570">
        <f>[1]別紙１④!J258</f>
        <v>11</v>
      </c>
      <c r="FE15" s="571"/>
      <c r="FF15" s="572">
        <f t="shared" ref="FF15" si="66">IF(SUM(FH15:FI15)&gt;0,1,0)</f>
        <v>1</v>
      </c>
      <c r="FG15" s="572">
        <f t="shared" ref="FG15" si="67">FH15+FI15</f>
        <v>738</v>
      </c>
      <c r="FH15" s="558">
        <f>[1]別紙１④!B80</f>
        <v>738</v>
      </c>
      <c r="FI15" s="558">
        <f>[1]別紙１④!E80</f>
        <v>0</v>
      </c>
      <c r="FJ15" s="558">
        <f>[1]別紙１④!S80</f>
        <v>4428</v>
      </c>
      <c r="FK15" s="568"/>
      <c r="FL15" s="573"/>
      <c r="FM15" s="573"/>
      <c r="FN15" s="573"/>
      <c r="FO15" s="573"/>
      <c r="FP15" s="573"/>
      <c r="FQ15" s="573"/>
      <c r="FR15" s="573"/>
      <c r="FS15" s="573"/>
      <c r="FT15" s="573"/>
      <c r="FU15" s="99"/>
      <c r="FV15" s="573"/>
      <c r="FW15" s="573"/>
      <c r="FX15" s="573"/>
      <c r="FY15" s="573"/>
      <c r="FZ15" s="573"/>
      <c r="GA15" s="573"/>
      <c r="GB15" s="573"/>
      <c r="GC15" s="573"/>
      <c r="GD15" s="573"/>
      <c r="GE15" s="573"/>
      <c r="GF15" s="573"/>
      <c r="GG15" s="99"/>
      <c r="GH15" s="572">
        <f>IF(GI15&gt;0,1,0)</f>
        <v>0</v>
      </c>
      <c r="GI15" s="558">
        <f>[1]別紙１④!B88+[1]別紙１④!D88+[1]別紙１④!F88+[1]別紙１④!I88+[1]別紙１④!B89+[1]別紙１④!D89+[1]別紙１④!F89+[1]別紙１④!I89</f>
        <v>0</v>
      </c>
      <c r="GJ15" s="558">
        <f>[1]別紙１④!S88</f>
        <v>0</v>
      </c>
      <c r="GK15" s="568"/>
      <c r="GL15" s="567">
        <f>COUNTIFS([1]別紙１④!$B$97:$F$101,"&lt;&gt;")</f>
        <v>2</v>
      </c>
      <c r="GM15" s="567">
        <f>COUNTIFS([1]別紙１④!$H$97:$J$101,"&lt;&gt;")</f>
        <v>0</v>
      </c>
      <c r="GN15" s="574">
        <f t="shared" ref="GN15" si="68">GO15+GP15</f>
        <v>0</v>
      </c>
      <c r="GO15" s="99"/>
      <c r="GP15" s="99"/>
      <c r="GQ15" s="574">
        <f>SUM(GR15:GT15)</f>
        <v>0</v>
      </c>
      <c r="GR15" s="575"/>
      <c r="GS15" s="575"/>
      <c r="GT15" s="575"/>
      <c r="GU15" s="576" t="str">
        <f>[1]別紙１④!S266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570">
        <f>[1]別紙１④!J268</f>
        <v>11</v>
      </c>
      <c r="GW15" s="571"/>
      <c r="GX15" s="577">
        <f t="shared" ref="GX15" si="69">IF(GY15&gt;0,1,0)</f>
        <v>0</v>
      </c>
      <c r="GY15" s="567">
        <f>[1]別紙１④!B110+[1]別紙１④!D110+[1]別紙１④!F110+[1]別紙１④!I110</f>
        <v>0</v>
      </c>
      <c r="GZ15" s="567">
        <f>[1]別紙１④!P110</f>
        <v>0</v>
      </c>
      <c r="HA15" s="568"/>
      <c r="HB15" s="576" t="str">
        <f>[1]別紙１④!S270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570">
        <f>[1]別紙１④!J272</f>
        <v>11</v>
      </c>
      <c r="HD15" s="571"/>
      <c r="HE15" s="577">
        <f t="shared" ref="HE15" si="70">IF(HF15&gt;0,1,0)</f>
        <v>1</v>
      </c>
      <c r="HF15" s="567">
        <f>[1]別紙１④!I110+[1]別紙１④!K110+[1]別紙１④!M110+[1]別紙１④!P110</f>
        <v>5000</v>
      </c>
      <c r="HG15" s="567">
        <f>[1]別紙１④!W110</f>
        <v>0</v>
      </c>
      <c r="HH15" s="568"/>
      <c r="HI15" s="576">
        <f>[1]別紙１④!Z270</f>
        <v>0</v>
      </c>
      <c r="HJ15" s="570">
        <f>[1]別紙１④!Q272</f>
        <v>0</v>
      </c>
      <c r="HK15" s="571"/>
      <c r="HL15" s="578" t="str">
        <f>IF([1]別紙２①!G6="〇",1,"")</f>
        <v/>
      </c>
      <c r="HM15" s="578" t="str">
        <f>IF([1]別紙２①!G8="〇",1,"")</f>
        <v/>
      </c>
      <c r="HN15" s="572">
        <f>DP15+EO15+EU15+FJ15+GJ15+GZ15+HG15</f>
        <v>394847</v>
      </c>
      <c r="HO15" s="572">
        <f>DQ15+EP15+EV15+FK15+GK15+HA15+HH15</f>
        <v>0</v>
      </c>
      <c r="HP15" s="572">
        <f t="shared" ref="HP15" si="71">HN15-HR15</f>
        <v>194847</v>
      </c>
      <c r="HQ15" s="579">
        <f t="shared" ref="HQ15" si="72">HP15/HN15</f>
        <v>0.49347468766382929</v>
      </c>
      <c r="HR15" s="558">
        <f>[1]別紙１④!M241</f>
        <v>200000</v>
      </c>
      <c r="HS15" s="580"/>
      <c r="HT15" s="572">
        <f>HN15+HS15</f>
        <v>394847</v>
      </c>
      <c r="HU15" s="580"/>
      <c r="HV15" s="572">
        <f>HW15+HX15+HY15+HZ15+IA15+IB15+IC15+ID15+IE15+IF15+IG15+IH15+II15+IJ15</f>
        <v>4000000</v>
      </c>
      <c r="HW15" s="572">
        <f>[1]別紙１④!R205</f>
        <v>300000</v>
      </c>
      <c r="HX15" s="572">
        <f>[1]別紙１④!R206</f>
        <v>30000</v>
      </c>
      <c r="HY15" s="562">
        <f>[1]別紙１④!R211</f>
        <v>1000000</v>
      </c>
      <c r="HZ15" s="562">
        <f>[1]別紙１④!R213</f>
        <v>800000</v>
      </c>
      <c r="IA15" s="572">
        <f>[1]別紙１④!R215</f>
        <v>500000</v>
      </c>
      <c r="IB15" s="572">
        <f>[1]別紙１④!R216</f>
        <v>500000</v>
      </c>
      <c r="IC15" s="572">
        <f>[1]別紙１④!R217</f>
        <v>600000</v>
      </c>
      <c r="ID15" s="572">
        <f>[1]別紙１④!R218</f>
        <v>30000</v>
      </c>
      <c r="IE15" s="572">
        <f>[1]別紙１④!R210</f>
        <v>20000</v>
      </c>
      <c r="IF15" s="572">
        <f>[1]別紙１④!R209</f>
        <v>100000</v>
      </c>
      <c r="IG15" s="572">
        <f>[1]別紙１④!R207</f>
        <v>20000</v>
      </c>
      <c r="IH15" s="572">
        <f>[1]別紙１④!R208</f>
        <v>100000</v>
      </c>
      <c r="II15" s="580"/>
      <c r="IJ15" s="580"/>
      <c r="IK15" s="580"/>
      <c r="IL15" s="554">
        <f>SUM(IN15:IV15)</f>
        <v>1</v>
      </c>
      <c r="IM15" s="581">
        <f>IF([1]別紙１④!A155="✓",1,"")</f>
        <v>1</v>
      </c>
      <c r="IN15" s="581">
        <f>IF([1]別紙１④!A157="〇",1,"")</f>
        <v>1</v>
      </c>
      <c r="IO15" s="581" t="str">
        <f>IF([1]別紙１④!A158="〇",1,"")</f>
        <v/>
      </c>
      <c r="IP15" s="581" t="str">
        <f>IF([1]別紙１④!A159="〇",1,"")</f>
        <v/>
      </c>
      <c r="IQ15" s="581" t="str">
        <f>IF([1]別紙１④!A160="〇",1,"")</f>
        <v/>
      </c>
      <c r="IR15" s="581" t="str">
        <f>IF([1]別紙１④!A161="〇",1,"")</f>
        <v/>
      </c>
      <c r="IS15" s="581" t="str">
        <f>IF([1]別紙１④!A162="〇",1,"")</f>
        <v/>
      </c>
      <c r="IT15" s="581" t="str">
        <f>IF([1]別紙１④!A163="〇",1,"")</f>
        <v/>
      </c>
      <c r="IU15" s="581" t="str">
        <f>IF([1]別紙１④!A164="〇",1,"")</f>
        <v/>
      </c>
      <c r="IV15" s="581" t="str">
        <f>IF([1]別紙１④!A165="〇",1,"")</f>
        <v/>
      </c>
      <c r="IW15" s="554">
        <f>SUM(IX15:IZ15)</f>
        <v>3</v>
      </c>
      <c r="IX15" s="550">
        <f>IF(OR([1]別紙１④!H169="〇",[1]別紙１④!N169="〇",[1]別紙１④!S169="〇"),1,"")</f>
        <v>1</v>
      </c>
      <c r="IY15" s="550">
        <f>IF(OR([1]別紙１④!H170="〇",[1]別紙１④!N170="〇",[1]別紙１④!S170="〇"),1,"")</f>
        <v>1</v>
      </c>
      <c r="IZ15" s="550">
        <f>IF([1]別紙１④!D171&lt;&gt;"",1,"")</f>
        <v>1</v>
      </c>
      <c r="JA15" s="554">
        <f>SUM(JB15:JK15)</f>
        <v>4</v>
      </c>
      <c r="JB15" s="550">
        <f>IF([1]別紙１④!A177="〇",1,"")</f>
        <v>1</v>
      </c>
      <c r="JC15" s="550" t="str">
        <f>IF([1]別紙１④!A178="〇",1,"")</f>
        <v/>
      </c>
      <c r="JD15" s="550" t="str">
        <f>IF([1]別紙１④!A179="〇",1,"")</f>
        <v/>
      </c>
      <c r="JE15" s="550">
        <f>IF([1]別紙１④!A180="〇",1,"")</f>
        <v>1</v>
      </c>
      <c r="JF15" s="550" t="str">
        <f>IF([1]別紙１④!A181="〇",1,"")</f>
        <v/>
      </c>
      <c r="JG15" s="550" t="str">
        <f>IF([1]別紙１④!A182="〇",1,"")</f>
        <v/>
      </c>
      <c r="JH15" s="550">
        <f>IF([1]別紙１④!A183="〇",1,"")</f>
        <v>1</v>
      </c>
      <c r="JI15" s="550" t="str">
        <f>IF([1]別紙１④!A184="〇",1,"")</f>
        <v/>
      </c>
      <c r="JJ15" s="550">
        <f>IF([1]別紙１④!A185="〇",1,"")</f>
        <v>1</v>
      </c>
      <c r="JK15" s="550" t="str">
        <f>IF([1]別紙１④!A186="〇",1,"")</f>
        <v/>
      </c>
      <c r="JL15" s="554">
        <f t="shared" ref="JL15" si="73">SUM(JM15:JP15)</f>
        <v>2</v>
      </c>
      <c r="JM15" s="550">
        <f>IF([1]別紙１④!B130="〇",1,"")</f>
        <v>1</v>
      </c>
      <c r="JN15" s="550">
        <f>IF([1]別紙１④!B131="〇",1,"")</f>
        <v>1</v>
      </c>
      <c r="JO15" s="550" t="str">
        <f>IF([1]別紙１④!B132="〇",1,"")</f>
        <v/>
      </c>
      <c r="JP15" s="550" t="str">
        <f>IF([1]別紙１④!B133="〇",1,"")</f>
        <v/>
      </c>
      <c r="JQ15" s="550" t="str">
        <f>[1]別紙１④!D134&amp;""</f>
        <v xml:space="preserve">例)農業生産活動の継続に向けた集落機能強化
</v>
      </c>
      <c r="JR15" s="555">
        <f>SUM(JS15:KB15)</f>
        <v>2</v>
      </c>
      <c r="JS15" s="550">
        <f>IF([1]別紙１④!B139="〇",1,"")</f>
        <v>1</v>
      </c>
      <c r="JT15" s="550" t="str">
        <f>IF([1]別紙１④!B140="〇",1,"")</f>
        <v/>
      </c>
      <c r="JU15" s="550" t="str">
        <f>IF([1]別紙１④!B141="〇",1,"")</f>
        <v/>
      </c>
      <c r="JV15" s="550" t="str">
        <f>IF([1]別紙１④!B142="〇",1,"")</f>
        <v/>
      </c>
      <c r="JW15" s="550" t="str">
        <f>IF([1]別紙１④!B143="〇",1,"")</f>
        <v/>
      </c>
      <c r="JX15" s="550" t="str">
        <f>IF([1]別紙１④!B144="〇",1,"")</f>
        <v/>
      </c>
      <c r="JY15" s="550" t="str">
        <f>IF([1]別紙１④!B145="〇",1,"")</f>
        <v/>
      </c>
      <c r="JZ15" s="550">
        <f>IF([1]別紙１④!B146="〇",1,"")</f>
        <v>1</v>
      </c>
      <c r="KA15" s="550" t="str">
        <f>IF([1]別紙１④!B147="〇",1,"")</f>
        <v/>
      </c>
      <c r="KB15" s="550" t="str">
        <f>IF([1]別紙１④!B148="〇",1,"")</f>
        <v/>
      </c>
      <c r="KC15" s="550" t="str">
        <f>[1]別紙１④!N149&amp;""</f>
        <v/>
      </c>
      <c r="KD15" s="552"/>
      <c r="KE15" s="558">
        <f>IF('[1]別紙２②（ネットワーク化活動計画）'!B17="○",1,"")</f>
        <v>1</v>
      </c>
      <c r="KF15" s="550">
        <f>IF('[1]別紙２②（ネットワーク化活動計画）'!B19="○",1,"")</f>
        <v>1</v>
      </c>
      <c r="KG15" s="550">
        <f>IF('[1]別紙２②（ネットワーク化活動計画）'!B21="○",1,"")</f>
        <v>1</v>
      </c>
      <c r="KH15" s="582" t="str">
        <f>'[1]別紙２③（ネットワーク化）'!$B$6&amp;""</f>
        <v>農林地域集落協定ネットワーク協議会</v>
      </c>
      <c r="KI15" s="558">
        <f>COUNTIFS('[1]別紙２③（ネットワーク化）'!$B$11:$B$14,"&lt;&gt;")</f>
        <v>3</v>
      </c>
      <c r="KJ15" s="583">
        <f>'[1]別紙２③（ネットワーク化）'!$F$15</f>
        <v>400.35999999999996</v>
      </c>
      <c r="KK15" s="558">
        <f>IF('[1]別紙２③（ネットワーク化）'!$B$23="○",1,"")</f>
        <v>1</v>
      </c>
      <c r="KL15" s="558">
        <f>IF('[1]別紙２③（ネットワーク化）'!$B$21="○",1,"")</f>
        <v>1</v>
      </c>
      <c r="KM15" s="558" t="str">
        <f>IF('[1]別紙２③（ネットワーク化）'!$B$22="○",1,"")</f>
        <v/>
      </c>
      <c r="KN15" s="558">
        <f>IF('[1]別紙２③（ネットワーク化）'!$B$23="○",1,"")</f>
        <v>1</v>
      </c>
      <c r="KO15" s="558" t="str">
        <f>IF('[1]別紙２③（ネットワーク化）'!$H$20="○",1,"")</f>
        <v/>
      </c>
      <c r="KP15" s="558">
        <f>IF('[1]別紙２③（ネットワーク化）'!$H$21="○",1,"")</f>
        <v>1</v>
      </c>
      <c r="KQ15" s="558" t="str">
        <f>IF('[1]別紙２③（ネットワーク化）'!$H$22="○",1,"")</f>
        <v/>
      </c>
      <c r="KR15" s="558" t="str">
        <f>'[1]別紙２③（ネットワーク化）'!J23&amp;""</f>
        <v/>
      </c>
      <c r="KS15" s="558">
        <f>IF('[1]別紙２③（ネットワーク化）'!$B$29="○",1,"")</f>
        <v>1</v>
      </c>
      <c r="KT15" s="558" t="str">
        <f>IF('[1]別紙２③（ネットワーク化）'!$B$31="○",1,"")</f>
        <v/>
      </c>
      <c r="KU15" s="558" t="str">
        <f>IF('[1]別紙２③（ネットワーク化）'!$B$32="○",1,"")</f>
        <v/>
      </c>
      <c r="KV15" s="558" t="str">
        <f>IF('[1]別紙２③（ネットワーク化）'!$B$33="○",1,"")</f>
        <v/>
      </c>
      <c r="KW15" s="558">
        <f>IF('[1]別紙２③（ネットワーク化）'!$B$34="○",1,"")</f>
        <v>1</v>
      </c>
      <c r="KX15" s="558">
        <f>IF('[1]別紙２③（ネットワーク化）'!$H$29="○",1,"")</f>
        <v>1</v>
      </c>
      <c r="KY15" s="558">
        <f>IF('[1]別紙２③（ネットワーク化）'!$H$30="○",1,"")</f>
        <v>1</v>
      </c>
      <c r="KZ15" s="558">
        <f>IF('[1]別紙２③（ネットワーク化）'!$H$31="○",1,"")</f>
        <v>1</v>
      </c>
      <c r="LA15" s="558" t="str">
        <f>IF('[1]別紙２③（ネットワーク化）'!$H$32="○",1,"")</f>
        <v/>
      </c>
      <c r="LB15" s="558" t="str">
        <f>IF('[1]別紙２③（ネットワーク化）'!$H$33="○",1,"")</f>
        <v/>
      </c>
      <c r="LC15" s="570" t="str">
        <f>'[1]別紙２③（ネットワーク化）'!J34&amp;""</f>
        <v/>
      </c>
      <c r="LD15" s="582">
        <f>IF('[1]別紙２③（ネットワーク化）'!$B$38="○",1,"")</f>
        <v>1</v>
      </c>
      <c r="LE15" s="582">
        <f>IF('[1]別紙２③（ネットワーク化）'!$B$39="○",1,"")</f>
        <v>1</v>
      </c>
      <c r="LF15" s="582" t="str">
        <f>IF('[1]別紙２③（ネットワーク化）'!$G$38="○",1,"")</f>
        <v/>
      </c>
      <c r="LG15" s="582" t="str">
        <f>IF('[1]別紙２③（ネットワーク化）'!$G$39="○",1,"")</f>
        <v/>
      </c>
      <c r="LH15" s="558" t="str">
        <f>'[1]別紙２③（ネットワーク化）'!J39&amp;""</f>
        <v/>
      </c>
      <c r="LI15" s="580"/>
      <c r="LJ15" s="558" t="str">
        <f>IF('[1]別紙２③（ネットワーク化）'!$B$65="○",1,"")</f>
        <v/>
      </c>
      <c r="LK15" s="558">
        <f>IF('[1]別紙２③（ネットワーク化）'!$B$66="○",1,"")</f>
        <v>1</v>
      </c>
      <c r="LL15" s="558" t="str">
        <f>IF('[1]別紙２③（ネットワーク化）'!$B$67="○",1,"")</f>
        <v/>
      </c>
      <c r="LM15" s="558" t="str">
        <f>IF('[1]別紙２③（ネットワーク化）'!$B$68="○",1,"")</f>
        <v/>
      </c>
      <c r="LN15" s="558" t="str">
        <f>IF('[1]別紙２③（ネットワーク化）'!$B$69="○",1,"")</f>
        <v/>
      </c>
      <c r="LO15" s="558" t="str">
        <f>IF('[1]別紙２③（ネットワーク化）'!$B$70="○",1,"")</f>
        <v/>
      </c>
      <c r="LP15" s="558" t="str">
        <f>'[1]別紙２③（ネットワーク化）'!F70&amp;""</f>
        <v/>
      </c>
      <c r="LQ15" s="558" t="str">
        <f>'[1]別紙２④（統合）'!$B$6&amp;""</f>
        <v>農林地域広域集落協定</v>
      </c>
      <c r="LR15" s="582">
        <f>COUNTIFS('[1]別紙２④（統合）'!$B$11:$B$14,"&lt;&gt;")</f>
        <v>3</v>
      </c>
      <c r="LS15" s="583">
        <f>'[1]別紙２④（統合）'!$F$15</f>
        <v>397.65999999999997</v>
      </c>
      <c r="LT15" s="558" t="str">
        <f>IF('[1]別紙２④（統合）'!$B$20="○",1,"")</f>
        <v/>
      </c>
      <c r="LU15" s="558">
        <f>IF('[1]別紙２④（統合）'!$B$21="○",1,"")</f>
        <v>1</v>
      </c>
      <c r="LV15" s="558" t="str">
        <f>IF('[1]別紙２④（統合）'!$B$22="○",1,"")</f>
        <v/>
      </c>
      <c r="LW15" s="558">
        <f>IF('[1]別紙２④（統合）'!$B$23="○",1,"")</f>
        <v>1</v>
      </c>
      <c r="LX15" s="558" t="str">
        <f>IF('[1]別紙２④（統合）'!$H$20="○",1,"")</f>
        <v/>
      </c>
      <c r="LY15" s="558" t="str">
        <f>IF('[1]別紙２④（統合）'!$H$21="○",1,"")</f>
        <v/>
      </c>
      <c r="LZ15" s="558">
        <f>IF('[1]別紙２④（統合）'!$H$22="○",1,"")</f>
        <v>1</v>
      </c>
      <c r="MA15" s="558" t="str">
        <f>'[1]別紙２④（統合）'!$J$23&amp;""</f>
        <v>農作業機械の老朽化及びオペレーターの不足</v>
      </c>
      <c r="MB15" s="558">
        <f>IF('[1]別紙２④（統合）'!$B$29="○",1,"")</f>
        <v>1</v>
      </c>
      <c r="MC15" s="558" t="str">
        <f>IF('[1]別紙２④（統合）'!$B$30="○",1,"")</f>
        <v/>
      </c>
      <c r="MD15" s="558">
        <f>IF('[1]別紙２④（統合）'!$B$31="○",1,"")</f>
        <v>1</v>
      </c>
      <c r="ME15" s="558">
        <f>IF('[1]別紙２④（統合）'!$B$32="○",1,"")</f>
        <v>1</v>
      </c>
      <c r="MF15" s="558">
        <f>IF('[1]別紙２④（統合）'!$B$33="○",1,"")</f>
        <v>1</v>
      </c>
      <c r="MG15" s="558" t="str">
        <f>IF('[1]別紙２④（統合）'!$H$29="○",1,"")</f>
        <v/>
      </c>
      <c r="MH15" s="558" t="str">
        <f>IF('[1]別紙２④（統合）'!$H$30="○",1,"")</f>
        <v/>
      </c>
      <c r="MI15" s="558" t="str">
        <f>IF('[1]別紙２④（統合）'!$H$31="○",1,"")</f>
        <v/>
      </c>
      <c r="MJ15" s="558">
        <f>IF('[1]別紙２④（統合）'!$H$32="○",1,"")</f>
        <v>1</v>
      </c>
      <c r="MK15" s="558">
        <f>IF('[1]別紙２④（統合）'!$H$33="○",1,"")</f>
        <v>1</v>
      </c>
      <c r="ML15" s="558" t="str">
        <f>IF('[1]別紙２④（統合）'!$H$34="○",1,"")</f>
        <v/>
      </c>
      <c r="MM15" s="558" t="str">
        <f>'[1]別紙２④（統合）'!$J$34&amp;""</f>
        <v>農作業機械のオペレーターの確保</v>
      </c>
      <c r="MN15" s="580"/>
      <c r="MO15" s="584">
        <f>MP15+MZ15</f>
        <v>0</v>
      </c>
      <c r="MP15" s="584">
        <f>SUM(MQ15:MY15)</f>
        <v>0</v>
      </c>
      <c r="MQ15" s="585"/>
      <c r="MR15" s="585"/>
      <c r="MS15" s="585"/>
      <c r="MT15" s="585"/>
      <c r="MU15" s="585"/>
      <c r="MV15" s="585"/>
      <c r="MW15" s="585"/>
      <c r="MX15" s="585"/>
      <c r="MY15" s="585"/>
      <c r="MZ15" s="584">
        <f>SUM(NA15:NI15)</f>
        <v>0</v>
      </c>
      <c r="NA15" s="585"/>
      <c r="NB15" s="585"/>
      <c r="NC15" s="585"/>
      <c r="ND15" s="585"/>
      <c r="NE15" s="585"/>
      <c r="NF15" s="585"/>
      <c r="NG15" s="585"/>
      <c r="NH15" s="585"/>
      <c r="NI15" s="585"/>
      <c r="NJ15" s="584">
        <f>NK15+NL15</f>
        <v>7</v>
      </c>
      <c r="NK15" s="555">
        <f>R15</f>
        <v>2</v>
      </c>
      <c r="NL15" s="550">
        <f>'[1]別紙２⑤（多様な組織等の参画）'!G22</f>
        <v>5</v>
      </c>
      <c r="NM15" s="558">
        <f>IF('[1]別紙２⑤（多様な組織等の参画）'!$B$31="○",1,"")</f>
        <v>1</v>
      </c>
      <c r="NN15" s="558">
        <f>IF('[1]別紙２⑤（多様な組織等の参画）'!$B$32="○",1,"")</f>
        <v>1</v>
      </c>
      <c r="NO15" s="558" t="str">
        <f>IF('[1]別紙２⑤（多様な組織等の参画）'!$B$33="○",1,"")</f>
        <v/>
      </c>
      <c r="NP15" s="558" t="str">
        <f>IF('[1]別紙２⑤（多様な組織等の参画）'!$H$31="○",1,"")</f>
        <v/>
      </c>
      <c r="NQ15" s="558">
        <f>IF('[1]別紙２⑤（多様な組織等の参画）'!$H$32="○",1,"")</f>
        <v>1</v>
      </c>
      <c r="NR15" s="558" t="str">
        <f>'[1]別紙２⑤（多様な組織等の参画）'!$J$33&amp;""</f>
        <v>棚田の荒廃</v>
      </c>
      <c r="NS15" s="558">
        <f>IF('[1]別紙２⑤（多様な組織等の参画）'!$B$39="○",1,"")</f>
        <v>1</v>
      </c>
      <c r="NT15" s="558">
        <f>IF('[1]別紙２⑤（多様な組織等の参画）'!$B$40="○",1,"")</f>
        <v>1</v>
      </c>
      <c r="NU15" s="558" t="str">
        <f>IF('[1]別紙２⑤（多様な組織等の参画）'!$B$41="○",1,"")</f>
        <v/>
      </c>
      <c r="NV15" s="558">
        <f>IF('[1]別紙２⑤（多様な組織等の参画）'!$B$42="○",1,"")</f>
        <v>1</v>
      </c>
      <c r="NW15" s="558" t="str">
        <f>IF('[1]別紙２⑤（多様な組織等の参画）'!$B$43="○",1,"")</f>
        <v/>
      </c>
      <c r="NX15" s="558" t="str">
        <f>IF('[1]別紙２⑤（多様な組織等の参画）'!$H$39="○",1,"")</f>
        <v/>
      </c>
      <c r="NY15" s="558">
        <f>IF('[1]別紙２⑤（多様な組織等の参画）'!$H$40="○",1,"")</f>
        <v>1</v>
      </c>
      <c r="NZ15" s="558">
        <f>IF('[1]別紙２⑤（多様な組織等の参画）'!$H$41="○",1,"")</f>
        <v>1</v>
      </c>
      <c r="OA15" s="558" t="str">
        <f>'[1]別紙２⑤（多様な組織等の参画）'!$J$42&amp;""</f>
        <v>棚田資源を活かした振興活動</v>
      </c>
      <c r="OB15" s="585"/>
    </row>
  </sheetData>
  <autoFilter ref="A14:AD15" xr:uid="{373FAE32-4EDE-4F28-A035-28BF5010284F}"/>
  <dataConsolidate/>
  <mergeCells count="450">
    <mergeCell ref="OB4:OB12"/>
    <mergeCell ref="A5:A12"/>
    <mergeCell ref="B5:B12"/>
    <mergeCell ref="C5:C12"/>
    <mergeCell ref="D5:D12"/>
    <mergeCell ref="E5:E12"/>
    <mergeCell ref="G5:G12"/>
    <mergeCell ref="H5:H12"/>
    <mergeCell ref="I5:I12"/>
    <mergeCell ref="J5:J12"/>
    <mergeCell ref="A4:J4"/>
    <mergeCell ref="K4:AD4"/>
    <mergeCell ref="EW4:HK4"/>
    <mergeCell ref="HL4:IK4"/>
    <mergeCell ref="IL4:KC4"/>
    <mergeCell ref="KD4:OA4"/>
    <mergeCell ref="JL5:KC5"/>
    <mergeCell ref="F6:F12"/>
    <mergeCell ref="HB5:HD6"/>
    <mergeCell ref="HE5:HK6"/>
    <mergeCell ref="DS6:DX7"/>
    <mergeCell ref="DY6:EB7"/>
    <mergeCell ref="GR8:GR12"/>
    <mergeCell ref="GS8:GS12"/>
    <mergeCell ref="HB7:HD8"/>
    <mergeCell ref="HE7:HE12"/>
    <mergeCell ref="HF7:HF12"/>
    <mergeCell ref="HG7:HG12"/>
    <mergeCell ref="HI7:HK8"/>
    <mergeCell ref="FO8:FO12"/>
    <mergeCell ref="FP8:FP12"/>
    <mergeCell ref="DR5:EB5"/>
    <mergeCell ref="EC5:EG6"/>
    <mergeCell ref="GN7:GN12"/>
    <mergeCell ref="GQ7:GQ12"/>
    <mergeCell ref="GU7:GW8"/>
    <mergeCell ref="GX7:GX12"/>
    <mergeCell ref="GY7:GY12"/>
    <mergeCell ref="GZ7:GZ12"/>
    <mergeCell ref="GO8:GO12"/>
    <mergeCell ref="GP8:GP12"/>
    <mergeCell ref="M6:M12"/>
    <mergeCell ref="N6:N12"/>
    <mergeCell ref="O6:O12"/>
    <mergeCell ref="P6:P12"/>
    <mergeCell ref="GH5:GM6"/>
    <mergeCell ref="GN5:GW6"/>
    <mergeCell ref="GX5:GZ6"/>
    <mergeCell ref="BR9:BR12"/>
    <mergeCell ref="BS9:BS12"/>
    <mergeCell ref="BT9:BT12"/>
    <mergeCell ref="BU9:BU12"/>
    <mergeCell ref="Q6:Q12"/>
    <mergeCell ref="R6:R12"/>
    <mergeCell ref="S6:S12"/>
    <mergeCell ref="T6:T12"/>
    <mergeCell ref="EK5:EO6"/>
    <mergeCell ref="EW5:FE6"/>
    <mergeCell ref="FF5:FJ6"/>
    <mergeCell ref="FL5:GG6"/>
    <mergeCell ref="EL7:EL12"/>
    <mergeCell ref="EO7:EO12"/>
    <mergeCell ref="EQ7:EQ12"/>
    <mergeCell ref="ER7:ER12"/>
    <mergeCell ref="FG7:FG12"/>
    <mergeCell ref="EW9:EW12"/>
    <mergeCell ref="EX9:EX12"/>
    <mergeCell ref="EY9:EY12"/>
    <mergeCell ref="EZ9:EZ12"/>
    <mergeCell ref="K5:K12"/>
    <mergeCell ref="AE5:AE12"/>
    <mergeCell ref="BI7:CJ7"/>
    <mergeCell ref="CL7:DN7"/>
    <mergeCell ref="AP8:AP12"/>
    <mergeCell ref="AQ8:AQ12"/>
    <mergeCell ref="U6:U12"/>
    <mergeCell ref="V6:V12"/>
    <mergeCell ref="W6:W12"/>
    <mergeCell ref="X6:X12"/>
    <mergeCell ref="Y6:Y12"/>
    <mergeCell ref="Z6:Z12"/>
    <mergeCell ref="AF5:AF12"/>
    <mergeCell ref="L7:L12"/>
    <mergeCell ref="AG7:AG12"/>
    <mergeCell ref="AN7:AN12"/>
    <mergeCell ref="AU7:AU12"/>
    <mergeCell ref="BC7:BC12"/>
    <mergeCell ref="BQ8:BQ12"/>
    <mergeCell ref="BR8:BW8"/>
    <mergeCell ref="BX8:BX12"/>
    <mergeCell ref="BY8:CE8"/>
    <mergeCell ref="CF8:CF12"/>
    <mergeCell ref="CG8:CK8"/>
    <mergeCell ref="JC7:JC12"/>
    <mergeCell ref="JD7:JD12"/>
    <mergeCell ref="IA6:IA12"/>
    <mergeCell ref="IB6:IB12"/>
    <mergeCell ref="IC6:IC12"/>
    <mergeCell ref="ID6:ID12"/>
    <mergeCell ref="IE6:IE12"/>
    <mergeCell ref="IF6:IF12"/>
    <mergeCell ref="HU6:HU12"/>
    <mergeCell ref="HV6:HV12"/>
    <mergeCell ref="HW6:HW12"/>
    <mergeCell ref="HX6:HX12"/>
    <mergeCell ref="HY6:HY12"/>
    <mergeCell ref="HZ6:HZ12"/>
    <mergeCell ref="IG6:IG12"/>
    <mergeCell ref="IH6:IH12"/>
    <mergeCell ref="II6:II12"/>
    <mergeCell ref="IJ6:IJ12"/>
    <mergeCell ref="IQ8:IQ12"/>
    <mergeCell ref="IR8:IR12"/>
    <mergeCell ref="IS8:IS12"/>
    <mergeCell ref="IT8:IT12"/>
    <mergeCell ref="IU8:IU12"/>
    <mergeCell ref="IV8:IV12"/>
    <mergeCell ref="HT6:HT12"/>
    <mergeCell ref="EC7:EC12"/>
    <mergeCell ref="ED7:EG7"/>
    <mergeCell ref="EH7:EH12"/>
    <mergeCell ref="EK7:EK12"/>
    <mergeCell ref="AA6:AA12"/>
    <mergeCell ref="AB6:AB12"/>
    <mergeCell ref="AC6:AC12"/>
    <mergeCell ref="AD6:AD12"/>
    <mergeCell ref="DQ6:DQ12"/>
    <mergeCell ref="GL7:GL12"/>
    <mergeCell ref="GM7:GM12"/>
    <mergeCell ref="FK8:FK12"/>
    <mergeCell ref="FL8:FL12"/>
    <mergeCell ref="FM8:FM12"/>
    <mergeCell ref="FN8:FN12"/>
    <mergeCell ref="EU7:EU12"/>
    <mergeCell ref="EW7:EY8"/>
    <mergeCell ref="EZ7:FB8"/>
    <mergeCell ref="FC7:FE8"/>
    <mergeCell ref="FF7:FF12"/>
    <mergeCell ref="HL5:HM6"/>
    <mergeCell ref="EH5:EI6"/>
    <mergeCell ref="EJ5:EJ12"/>
    <mergeCell ref="HN5:HN12"/>
    <mergeCell ref="HR5:HR12"/>
    <mergeCell ref="HS5:IK5"/>
    <mergeCell ref="IL5:JK5"/>
    <mergeCell ref="AH8:AH12"/>
    <mergeCell ref="AI8:AI12"/>
    <mergeCell ref="AJ8:AJ12"/>
    <mergeCell ref="AK8:AK12"/>
    <mergeCell ref="AL8:AL12"/>
    <mergeCell ref="AM8:AM12"/>
    <mergeCell ref="AO8:AO12"/>
    <mergeCell ref="JK7:JK12"/>
    <mergeCell ref="AZ8:AZ12"/>
    <mergeCell ref="BA8:BA12"/>
    <mergeCell ref="BB8:BB12"/>
    <mergeCell ref="BD8:BD12"/>
    <mergeCell ref="BE8:BE12"/>
    <mergeCell ref="CS9:CS12"/>
    <mergeCell ref="CT9:CT12"/>
    <mergeCell ref="CV9:CV12"/>
    <mergeCell ref="CW9:CW12"/>
    <mergeCell ref="HO6:HO12"/>
    <mergeCell ref="HP6:HP12"/>
    <mergeCell ref="HS6:HS12"/>
    <mergeCell ref="AR8:AR12"/>
    <mergeCell ref="AS8:AS12"/>
    <mergeCell ref="AT8:AT12"/>
    <mergeCell ref="AV8:AV12"/>
    <mergeCell ref="AW8:AW12"/>
    <mergeCell ref="AX8:AX12"/>
    <mergeCell ref="LR7:LS7"/>
    <mergeCell ref="JO7:JO12"/>
    <mergeCell ref="JP7:JP12"/>
    <mergeCell ref="JS7:JS12"/>
    <mergeCell ref="JE7:JE12"/>
    <mergeCell ref="JF7:JF12"/>
    <mergeCell ref="JG7:JG12"/>
    <mergeCell ref="JH7:JH12"/>
    <mergeCell ref="BF8:BF12"/>
    <mergeCell ref="BG8:BG12"/>
    <mergeCell ref="BH8:BH12"/>
    <mergeCell ref="BI8:BI12"/>
    <mergeCell ref="BJ8:BJ12"/>
    <mergeCell ref="BK8:BP8"/>
    <mergeCell ref="BP9:BP12"/>
    <mergeCell ref="AY8:AY12"/>
    <mergeCell ref="KG7:KG12"/>
    <mergeCell ref="KH7:KH12"/>
    <mergeCell ref="LT7:MA7"/>
    <mergeCell ref="MB7:MM7"/>
    <mergeCell ref="KI7:KJ7"/>
    <mergeCell ref="KK7:KR7"/>
    <mergeCell ref="KS7:LC7"/>
    <mergeCell ref="LQ7:LQ12"/>
    <mergeCell ref="KL8:KL12"/>
    <mergeCell ref="KM8:KM12"/>
    <mergeCell ref="KN8:KN12"/>
    <mergeCell ref="KO8:KO12"/>
    <mergeCell ref="KP8:KP12"/>
    <mergeCell ref="KQ8:KQ12"/>
    <mergeCell ref="KS8:KS12"/>
    <mergeCell ref="KT8:KT12"/>
    <mergeCell ref="KU8:KU12"/>
    <mergeCell ref="KV8:KV12"/>
    <mergeCell ref="KR9:KR12"/>
    <mergeCell ref="LS8:LS12"/>
    <mergeCell ref="LT8:LT12"/>
    <mergeCell ref="LU8:LU12"/>
    <mergeCell ref="LV8:LV12"/>
    <mergeCell ref="LW8:LW12"/>
    <mergeCell ref="LX8:LX12"/>
    <mergeCell ref="GI7:GI12"/>
    <mergeCell ref="GJ7:GJ12"/>
    <mergeCell ref="FQ8:FQ12"/>
    <mergeCell ref="FR8:FR12"/>
    <mergeCell ref="FS8:FS12"/>
    <mergeCell ref="FT8:FT12"/>
    <mergeCell ref="EI8:EI12"/>
    <mergeCell ref="EM8:EN8"/>
    <mergeCell ref="EP8:EP12"/>
    <mergeCell ref="ES8:ET8"/>
    <mergeCell ref="EV8:EV12"/>
    <mergeCell ref="FH8:FI8"/>
    <mergeCell ref="EM9:EM12"/>
    <mergeCell ref="EN9:EN12"/>
    <mergeCell ref="ES9:ES12"/>
    <mergeCell ref="ET9:ET12"/>
    <mergeCell ref="FJ7:FJ12"/>
    <mergeCell ref="FI9:FI12"/>
    <mergeCell ref="IX8:IX12"/>
    <mergeCell ref="IY8:IY12"/>
    <mergeCell ref="GT8:GT12"/>
    <mergeCell ref="HA8:HA12"/>
    <mergeCell ref="HH8:HH12"/>
    <mergeCell ref="IL8:IL12"/>
    <mergeCell ref="IM8:IM12"/>
    <mergeCell ref="IN8:IN12"/>
    <mergeCell ref="HB9:HB12"/>
    <mergeCell ref="HC9:HC12"/>
    <mergeCell ref="HD9:HD12"/>
    <mergeCell ref="HI9:HI12"/>
    <mergeCell ref="HM7:HM12"/>
    <mergeCell ref="HQ7:HQ12"/>
    <mergeCell ref="IK7:IK12"/>
    <mergeCell ref="IL7:IV7"/>
    <mergeCell ref="IW7:IW12"/>
    <mergeCell ref="IX7:IZ7"/>
    <mergeCell ref="IO8:IO12"/>
    <mergeCell ref="IP8:IP12"/>
    <mergeCell ref="IZ8:IZ12"/>
    <mergeCell ref="HL7:HL12"/>
    <mergeCell ref="HJ9:HJ12"/>
    <mergeCell ref="HK9:HK12"/>
    <mergeCell ref="KI8:KI12"/>
    <mergeCell ref="KJ8:KJ12"/>
    <mergeCell ref="KK8:KK12"/>
    <mergeCell ref="JI7:JI12"/>
    <mergeCell ref="JJ7:JJ12"/>
    <mergeCell ref="JL6:JL12"/>
    <mergeCell ref="JM6:JQ6"/>
    <mergeCell ref="JR6:JR12"/>
    <mergeCell ref="JS6:KC6"/>
    <mergeCell ref="KE6:KG6"/>
    <mergeCell ref="JM7:JM12"/>
    <mergeCell ref="JN7:JN12"/>
    <mergeCell ref="JZ7:JZ12"/>
    <mergeCell ref="KA7:KA12"/>
    <mergeCell ref="KB7:KB12"/>
    <mergeCell ref="KD7:KD12"/>
    <mergeCell ref="KE7:KE12"/>
    <mergeCell ref="KF7:KF12"/>
    <mergeCell ref="JT7:JT12"/>
    <mergeCell ref="JU7:JU12"/>
    <mergeCell ref="JV7:JV12"/>
    <mergeCell ref="JW7:JW12"/>
    <mergeCell ref="JX7:JX12"/>
    <mergeCell ref="JY7:JY12"/>
    <mergeCell ref="IL6:IZ6"/>
    <mergeCell ref="JA6:JK6"/>
    <mergeCell ref="JA7:JA12"/>
    <mergeCell ref="JB7:JB12"/>
    <mergeCell ref="LO8:LO12"/>
    <mergeCell ref="LR8:LR12"/>
    <mergeCell ref="LD8:LD12"/>
    <mergeCell ref="LE8:LE12"/>
    <mergeCell ref="LF8:LF12"/>
    <mergeCell ref="LG8:LG12"/>
    <mergeCell ref="LI8:LI12"/>
    <mergeCell ref="LJ8:LJ12"/>
    <mergeCell ref="KW8:KW12"/>
    <mergeCell ref="KX8:KX12"/>
    <mergeCell ref="KY8:KY12"/>
    <mergeCell ref="KZ8:KZ12"/>
    <mergeCell ref="LA8:LA12"/>
    <mergeCell ref="LB8:LB12"/>
    <mergeCell ref="LK8:LK12"/>
    <mergeCell ref="LL8:LL12"/>
    <mergeCell ref="LM8:LM12"/>
    <mergeCell ref="LN8:LN12"/>
    <mergeCell ref="JQ8:JQ12"/>
    <mergeCell ref="KC8:KC12"/>
    <mergeCell ref="MS9:MS12"/>
    <mergeCell ref="MT9:MT12"/>
    <mergeCell ref="MF8:MF12"/>
    <mergeCell ref="MG8:MG12"/>
    <mergeCell ref="MH8:MH12"/>
    <mergeCell ref="MI8:MI12"/>
    <mergeCell ref="MJ8:MJ12"/>
    <mergeCell ref="MK8:MK12"/>
    <mergeCell ref="LY8:LY12"/>
    <mergeCell ref="LZ8:LZ12"/>
    <mergeCell ref="MB8:MB12"/>
    <mergeCell ref="MC8:MC12"/>
    <mergeCell ref="MD8:MD12"/>
    <mergeCell ref="ME8:ME12"/>
    <mergeCell ref="MM9:MM12"/>
    <mergeCell ref="MP9:MP12"/>
    <mergeCell ref="NV8:NV12"/>
    <mergeCell ref="NW8:NW12"/>
    <mergeCell ref="NX8:NX12"/>
    <mergeCell ref="NY8:NY12"/>
    <mergeCell ref="NZ8:NZ12"/>
    <mergeCell ref="BK9:BK12"/>
    <mergeCell ref="BL9:BL12"/>
    <mergeCell ref="BM9:BM12"/>
    <mergeCell ref="BN9:BN12"/>
    <mergeCell ref="BO9:BO12"/>
    <mergeCell ref="NO8:NO12"/>
    <mergeCell ref="NP8:NP12"/>
    <mergeCell ref="NQ8:NQ12"/>
    <mergeCell ref="NS8:NS12"/>
    <mergeCell ref="NT8:NT12"/>
    <mergeCell ref="NU8:NU12"/>
    <mergeCell ref="ML8:ML12"/>
    <mergeCell ref="MN8:MN12"/>
    <mergeCell ref="MO8:MO12"/>
    <mergeCell ref="NJ8:NJ12"/>
    <mergeCell ref="NM8:NM12"/>
    <mergeCell ref="NN8:NN12"/>
    <mergeCell ref="MQ9:MQ12"/>
    <mergeCell ref="MR9:MR12"/>
    <mergeCell ref="CC9:CC12"/>
    <mergeCell ref="CD9:CD12"/>
    <mergeCell ref="CE9:CE12"/>
    <mergeCell ref="CG9:CG12"/>
    <mergeCell ref="CH9:CH12"/>
    <mergeCell ref="CI9:CI12"/>
    <mergeCell ref="BV9:BV12"/>
    <mergeCell ref="BW9:BW12"/>
    <mergeCell ref="BY9:BY12"/>
    <mergeCell ref="BZ9:BZ12"/>
    <mergeCell ref="CA9:CA12"/>
    <mergeCell ref="CB9:CB12"/>
    <mergeCell ref="CX9:CX12"/>
    <mergeCell ref="CY9:CY12"/>
    <mergeCell ref="CZ9:CZ12"/>
    <mergeCell ref="DA9:DA12"/>
    <mergeCell ref="DC9:DC12"/>
    <mergeCell ref="DD9:DD12"/>
    <mergeCell ref="CJ9:CJ12"/>
    <mergeCell ref="CK9:CK12"/>
    <mergeCell ref="CO9:CO12"/>
    <mergeCell ref="CP9:CP12"/>
    <mergeCell ref="CQ9:CQ12"/>
    <mergeCell ref="CR9:CR12"/>
    <mergeCell ref="DB8:DB12"/>
    <mergeCell ref="DC8:DI8"/>
    <mergeCell ref="DE9:DE12"/>
    <mergeCell ref="DF9:DF12"/>
    <mergeCell ref="DG9:DG12"/>
    <mergeCell ref="DH9:DH12"/>
    <mergeCell ref="CL8:CL12"/>
    <mergeCell ref="CM8:CM12"/>
    <mergeCell ref="CN8:CN12"/>
    <mergeCell ref="CO8:CT8"/>
    <mergeCell ref="CU8:CU12"/>
    <mergeCell ref="CV8:DA8"/>
    <mergeCell ref="DT9:DT12"/>
    <mergeCell ref="DU9:DU12"/>
    <mergeCell ref="DV9:DV12"/>
    <mergeCell ref="EE9:EE12"/>
    <mergeCell ref="EF9:EF12"/>
    <mergeCell ref="EG9:EG12"/>
    <mergeCell ref="DI9:DI12"/>
    <mergeCell ref="DK9:DK12"/>
    <mergeCell ref="DL9:DL12"/>
    <mergeCell ref="DM9:DM12"/>
    <mergeCell ref="DN9:DN12"/>
    <mergeCell ref="DO9:DO12"/>
    <mergeCell ref="DY8:DY12"/>
    <mergeCell ref="DZ8:DZ12"/>
    <mergeCell ref="EA8:EA12"/>
    <mergeCell ref="EB8:EB12"/>
    <mergeCell ref="ED8:ED12"/>
    <mergeCell ref="EE8:EG8"/>
    <mergeCell ref="DJ8:DJ12"/>
    <mergeCell ref="DK8:DO8"/>
    <mergeCell ref="DS8:DS12"/>
    <mergeCell ref="DX8:DX12"/>
    <mergeCell ref="DR6:DR12"/>
    <mergeCell ref="DP5:DP12"/>
    <mergeCell ref="FU9:FU12"/>
    <mergeCell ref="GG9:GG12"/>
    <mergeCell ref="GU9:GU12"/>
    <mergeCell ref="GV9:GV12"/>
    <mergeCell ref="GW9:GW12"/>
    <mergeCell ref="FA9:FA12"/>
    <mergeCell ref="FB9:FB12"/>
    <mergeCell ref="FC9:FC12"/>
    <mergeCell ref="FD9:FD12"/>
    <mergeCell ref="FE9:FE12"/>
    <mergeCell ref="FH9:FH12"/>
    <mergeCell ref="GB8:GB12"/>
    <mergeCell ref="GC8:GC12"/>
    <mergeCell ref="GD8:GD12"/>
    <mergeCell ref="GE8:GE12"/>
    <mergeCell ref="GF8:GF12"/>
    <mergeCell ref="GK8:GK12"/>
    <mergeCell ref="FV8:FV12"/>
    <mergeCell ref="FW8:FW12"/>
    <mergeCell ref="FX8:FX12"/>
    <mergeCell ref="FY8:FY12"/>
    <mergeCell ref="FZ8:FZ12"/>
    <mergeCell ref="GA8:GA12"/>
    <mergeCell ref="GH7:GH12"/>
    <mergeCell ref="OA9:OA12"/>
    <mergeCell ref="DW10:DW12"/>
    <mergeCell ref="NG9:NG12"/>
    <mergeCell ref="NH9:NH12"/>
    <mergeCell ref="NI9:NI12"/>
    <mergeCell ref="NK9:NK12"/>
    <mergeCell ref="NL9:NL12"/>
    <mergeCell ref="NR9:NR12"/>
    <mergeCell ref="NA9:NA12"/>
    <mergeCell ref="NB9:NB12"/>
    <mergeCell ref="NC9:NC12"/>
    <mergeCell ref="ND9:ND12"/>
    <mergeCell ref="NE9:NE12"/>
    <mergeCell ref="NF9:NF12"/>
    <mergeCell ref="MU9:MU12"/>
    <mergeCell ref="MV9:MV12"/>
    <mergeCell ref="MW9:MW12"/>
    <mergeCell ref="MX9:MX12"/>
    <mergeCell ref="MY9:MY12"/>
    <mergeCell ref="MZ9:MZ12"/>
    <mergeCell ref="LC9:LC12"/>
    <mergeCell ref="LH9:LH12"/>
    <mergeCell ref="LP9:LP12"/>
    <mergeCell ref="MA9:MA12"/>
  </mergeCells>
  <phoneticPr fontId="4"/>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custom" allowBlank="1" showInputMessage="1" errorTitle="関数セル" error="入力不要" sqref="KD7:KD14 KE7:KG7 KE13:KG14" xr:uid="{64D8BD37-B484-4F39-9042-6A6F1FCFD62A}">
      <formula1>"IF(SUM(I11:N11)&gt;0,1,0)"</formula1>
    </dataValidation>
    <dataValidation type="list" allowBlank="1" showInputMessage="1" showErrorMessage="1" sqref="J15" xr:uid="{133A5EF7-7360-414C-A64E-FDA99C54A6EE}">
      <formula1>"0,1,2,3"</formula1>
    </dataValidation>
    <dataValidation type="list" allowBlank="1" showInputMessage="1" showErrorMessage="1" prompt="体制整備単価協定のみ、1か2を選択" sqref="KD15" xr:uid="{9AE5EF5B-2561-4074-8ED7-79DEF11AF246}">
      <formula1>"1,2"</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20</vt:i4>
      </vt:variant>
    </vt:vector>
  </HeadingPairs>
  <TitlesOfParts>
    <vt:vector size="36"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別紙８</vt:lpstr>
      <vt:lpstr>別紙２②（ネットワーク化活動計画）</vt:lpstr>
      <vt:lpstr>別紙２③（ネットワーク化）</vt:lpstr>
      <vt:lpstr>別紙２④（統合）</vt:lpstr>
      <vt:lpstr>別紙２⑤（多様な組織等の参画）</vt:lpstr>
      <vt:lpstr>実施状況報告（様式2）</vt:lpstr>
      <vt:lpstr>はじめに!Print_Area</vt:lpstr>
      <vt:lpstr>参４_申請!Print_Area</vt:lpstr>
      <vt:lpstr>参４_申請_事業計画!Print_Area</vt:lpstr>
      <vt:lpstr>'実施状況報告（様式2）'!Print_Area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別紙８!Print_Area</vt:lpstr>
      <vt:lpstr>別紙２①!Print_Titles</vt:lpstr>
      <vt:lpstr>採草放牧地</vt:lpstr>
      <vt:lpstr>草地</vt:lpstr>
      <vt:lpstr>地目</vt:lpstr>
      <vt:lpstr>田</vt:lpstr>
      <vt:lpstr>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15813</dc:creator>
  <cp:lastModifiedBy>15813</cp:lastModifiedBy>
  <cp:lastPrinted>2025-05-19T07:21:09Z</cp:lastPrinted>
  <dcterms:created xsi:type="dcterms:W3CDTF">2025-05-16T00:56:47Z</dcterms:created>
  <dcterms:modified xsi:type="dcterms:W3CDTF">2025-05-19T08:16:51Z</dcterms:modified>
</cp:coreProperties>
</file>